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diego\Dropbox\Editorial planeta\1. Autor\Escaletas\CN_06_06_CO\"/>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10305" windowHeight="463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62913"/>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F53" i="1" s="1"/>
  <c r="G53" i="1" s="1"/>
  <c r="I54" i="1"/>
  <c r="F54" i="1" s="1"/>
  <c r="G54" i="1" s="1"/>
  <c r="I55" i="1"/>
  <c r="H55" i="1" s="1"/>
  <c r="I56" i="1"/>
  <c r="F56" i="1" s="1"/>
  <c r="G56" i="1" s="1"/>
  <c r="I57" i="1"/>
  <c r="H57" i="1" s="1"/>
  <c r="I58" i="1"/>
  <c r="F58" i="1" s="1"/>
  <c r="G58" i="1" s="1"/>
  <c r="I59" i="1"/>
  <c r="H59" i="1" s="1"/>
  <c r="I60" i="1"/>
  <c r="F60" i="1" s="1"/>
  <c r="G60" i="1" s="1"/>
  <c r="I61" i="1"/>
  <c r="H61" i="1" s="1"/>
  <c r="I62" i="1"/>
  <c r="F62" i="1" s="1"/>
  <c r="G62" i="1" s="1"/>
  <c r="F63" i="1"/>
  <c r="G63" i="1" s="1"/>
  <c r="I63" i="1"/>
  <c r="H63" i="1" s="1"/>
  <c r="F64" i="1"/>
  <c r="G64" i="1" s="1"/>
  <c r="I64" i="1"/>
  <c r="H64" i="1" s="1"/>
  <c r="F65" i="1"/>
  <c r="G65" i="1" s="1"/>
  <c r="I65" i="1"/>
  <c r="H65" i="1" s="1"/>
  <c r="F66" i="1"/>
  <c r="G66" i="1" s="1"/>
  <c r="I66" i="1"/>
  <c r="H66" i="1" s="1"/>
  <c r="F67" i="1"/>
  <c r="G67" i="1" s="1"/>
  <c r="I67" i="1"/>
  <c r="H67" i="1" s="1"/>
  <c r="F68" i="1"/>
  <c r="G68" i="1" s="1"/>
  <c r="I68" i="1"/>
  <c r="H68" i="1" s="1"/>
  <c r="F69" i="1"/>
  <c r="G69" i="1" s="1"/>
  <c r="I69" i="1"/>
  <c r="H69" i="1" s="1"/>
  <c r="F70" i="1"/>
  <c r="G70" i="1" s="1"/>
  <c r="I70" i="1"/>
  <c r="H70" i="1" s="1"/>
  <c r="F71" i="1"/>
  <c r="G71" i="1" s="1"/>
  <c r="I71" i="1"/>
  <c r="H71" i="1" s="1"/>
  <c r="F72" i="1"/>
  <c r="G72" i="1" s="1"/>
  <c r="I72" i="1"/>
  <c r="H72" i="1" s="1"/>
  <c r="F73" i="1"/>
  <c r="G73" i="1" s="1"/>
  <c r="I73" i="1"/>
  <c r="H73" i="1" s="1"/>
  <c r="F74" i="1"/>
  <c r="G74" i="1" s="1"/>
  <c r="I74" i="1"/>
  <c r="H74" i="1" s="1"/>
  <c r="F75" i="1"/>
  <c r="G75" i="1" s="1"/>
  <c r="I75" i="1"/>
  <c r="H75" i="1" s="1"/>
  <c r="F76" i="1"/>
  <c r="G76" i="1" s="1"/>
  <c r="I76" i="1"/>
  <c r="H76" i="1" s="1"/>
  <c r="F77" i="1"/>
  <c r="G77" i="1" s="1"/>
  <c r="I77" i="1"/>
  <c r="H77" i="1" s="1"/>
  <c r="F78" i="1"/>
  <c r="G78" i="1" s="1"/>
  <c r="I78" i="1"/>
  <c r="H78" i="1" s="1"/>
  <c r="F79" i="1"/>
  <c r="G79" i="1" s="1"/>
  <c r="I79" i="1"/>
  <c r="H79" i="1" s="1"/>
  <c r="F80" i="1"/>
  <c r="G80" i="1" s="1"/>
  <c r="I80" i="1"/>
  <c r="H80" i="1" s="1"/>
  <c r="F81" i="1"/>
  <c r="G81" i="1" s="1"/>
  <c r="I81" i="1"/>
  <c r="H81" i="1" s="1"/>
  <c r="F82" i="1"/>
  <c r="G82" i="1" s="1"/>
  <c r="I82" i="1"/>
  <c r="H82" i="1" s="1"/>
  <c r="F83" i="1"/>
  <c r="G83" i="1" s="1"/>
  <c r="I83" i="1"/>
  <c r="H83" i="1" s="1"/>
  <c r="F84" i="1"/>
  <c r="G84" i="1" s="1"/>
  <c r="I84" i="1"/>
  <c r="H84" i="1" s="1"/>
  <c r="F85" i="1"/>
  <c r="G85" i="1" s="1"/>
  <c r="I85" i="1"/>
  <c r="H85" i="1" s="1"/>
  <c r="F86" i="1"/>
  <c r="G86" i="1" s="1"/>
  <c r="I86" i="1"/>
  <c r="H86" i="1" s="1"/>
  <c r="F87" i="1"/>
  <c r="G87" i="1" s="1"/>
  <c r="I87" i="1"/>
  <c r="H87" i="1" s="1"/>
  <c r="F88" i="1"/>
  <c r="G88" i="1" s="1"/>
  <c r="I88" i="1"/>
  <c r="H88" i="1" s="1"/>
  <c r="F89" i="1"/>
  <c r="G89" i="1" s="1"/>
  <c r="I89" i="1"/>
  <c r="H89" i="1" s="1"/>
  <c r="F90" i="1"/>
  <c r="G90" i="1" s="1"/>
  <c r="I90" i="1"/>
  <c r="H90" i="1" s="1"/>
  <c r="F91" i="1"/>
  <c r="G91" i="1" s="1"/>
  <c r="I91" i="1"/>
  <c r="H91" i="1" s="1"/>
  <c r="F92" i="1"/>
  <c r="G92" i="1" s="1"/>
  <c r="I92" i="1"/>
  <c r="H92" i="1" s="1"/>
  <c r="F93" i="1"/>
  <c r="G93" i="1" s="1"/>
  <c r="I93" i="1"/>
  <c r="H93" i="1" s="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H56" i="1" l="1"/>
  <c r="H60" i="1"/>
  <c r="H62" i="1"/>
  <c r="H58" i="1"/>
  <c r="H54" i="1"/>
  <c r="F61" i="1"/>
  <c r="G61" i="1" s="1"/>
  <c r="F59" i="1"/>
  <c r="G59" i="1" s="1"/>
  <c r="F57" i="1"/>
  <c r="G57" i="1" s="1"/>
  <c r="F55" i="1"/>
  <c r="G55" i="1" s="1"/>
  <c r="H53" i="1"/>
  <c r="F52" i="1"/>
  <c r="G52" i="1" s="1"/>
  <c r="H52" i="1"/>
  <c r="F51" i="1"/>
  <c r="G51" i="1" s="1"/>
  <c r="H51" i="1"/>
  <c r="F50" i="1"/>
  <c r="G50" i="1" s="1"/>
  <c r="H50" i="1"/>
  <c r="F49" i="1"/>
  <c r="G49" i="1" s="1"/>
  <c r="H49" i="1"/>
  <c r="F48" i="1"/>
  <c r="G48" i="1" s="1"/>
  <c r="H48" i="1"/>
  <c r="F47" i="1"/>
  <c r="G47" i="1" s="1"/>
  <c r="H47" i="1"/>
  <c r="F46" i="1"/>
  <c r="G46" i="1" s="1"/>
  <c r="H46" i="1"/>
  <c r="F45" i="1"/>
  <c r="G45" i="1" s="1"/>
  <c r="H45" i="1"/>
  <c r="F44" i="1"/>
  <c r="G44" i="1" s="1"/>
  <c r="H44" i="1"/>
  <c r="F43" i="1"/>
  <c r="G43" i="1" s="1"/>
  <c r="H43" i="1"/>
  <c r="F42" i="1"/>
  <c r="G42" i="1" s="1"/>
  <c r="H42" i="1"/>
  <c r="F41" i="1"/>
  <c r="G41" i="1" s="1"/>
  <c r="H41" i="1"/>
  <c r="F40" i="1"/>
  <c r="G40" i="1" s="1"/>
  <c r="H40" i="1"/>
  <c r="F39" i="1"/>
  <c r="G39" i="1" s="1"/>
  <c r="H39" i="1"/>
  <c r="F38" i="1"/>
  <c r="G38" i="1" s="1"/>
  <c r="H38" i="1"/>
  <c r="F37" i="1"/>
  <c r="G37" i="1" s="1"/>
  <c r="H37" i="1"/>
  <c r="F36" i="1"/>
  <c r="G36" i="1" s="1"/>
  <c r="H36" i="1"/>
  <c r="F35" i="1"/>
  <c r="G35" i="1" s="1"/>
  <c r="H35" i="1"/>
  <c r="F34" i="1"/>
  <c r="G34" i="1" s="1"/>
  <c r="H34" i="1"/>
  <c r="F33" i="1"/>
  <c r="G33" i="1" s="1"/>
  <c r="H33" i="1"/>
  <c r="F32" i="1"/>
  <c r="G32" i="1" s="1"/>
  <c r="H32" i="1"/>
  <c r="F31" i="1"/>
  <c r="G31" i="1" s="1"/>
  <c r="H31" i="1"/>
  <c r="K45" i="2"/>
  <c r="J21" i="2"/>
  <c r="I21" i="2"/>
  <c r="D5" i="2" s="1"/>
  <c r="D7" i="2" s="1"/>
  <c r="H21" i="2"/>
  <c r="D17" i="2"/>
  <c r="D18" i="2" s="1"/>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A11" i="1"/>
  <c r="A12" i="1" s="1"/>
  <c r="F12" i="1" s="1"/>
  <c r="G12" i="1" s="1"/>
  <c r="I10" i="1"/>
  <c r="C10" i="1"/>
  <c r="A10" i="1"/>
  <c r="M8" i="1"/>
  <c r="M7" i="1"/>
  <c r="M6" i="1"/>
  <c r="M5" i="1"/>
  <c r="F5" i="1"/>
  <c r="M4" i="1"/>
  <c r="M3" i="1"/>
  <c r="M2" i="1"/>
  <c r="M1" i="1"/>
  <c r="E9" i="1" s="1"/>
  <c r="H12" i="1" l="1"/>
  <c r="H11" i="1"/>
  <c r="F11" i="1"/>
  <c r="G11" i="1" s="1"/>
  <c r="H10" i="1"/>
  <c r="A13" i="1"/>
  <c r="F10" i="1"/>
  <c r="G10" i="1" s="1"/>
  <c r="F13" i="1" l="1"/>
  <c r="G13" i="1" s="1"/>
  <c r="H13" i="1"/>
  <c r="A14" i="1"/>
  <c r="F14" i="1" l="1"/>
  <c r="G14" i="1" s="1"/>
  <c r="H14" i="1"/>
  <c r="A15" i="1"/>
  <c r="F15" i="1" l="1"/>
  <c r="G15" i="1" s="1"/>
  <c r="H15" i="1"/>
  <c r="A16" i="1"/>
  <c r="F16" i="1" l="1"/>
  <c r="G16" i="1" s="1"/>
  <c r="H16" i="1"/>
  <c r="A17" i="1"/>
  <c r="F17" i="1" l="1"/>
  <c r="G17" i="1" s="1"/>
  <c r="H17" i="1"/>
  <c r="A18" i="1"/>
  <c r="F18" i="1" l="1"/>
  <c r="G18" i="1" s="1"/>
  <c r="H18" i="1"/>
  <c r="A19" i="1"/>
  <c r="F19" i="1" l="1"/>
  <c r="G19" i="1" s="1"/>
  <c r="H19" i="1"/>
  <c r="A20" i="1"/>
  <c r="F20" i="1" l="1"/>
  <c r="G20" i="1" s="1"/>
  <c r="H20" i="1"/>
  <c r="A21" i="1"/>
  <c r="F21" i="1" l="1"/>
  <c r="G21" i="1" s="1"/>
  <c r="H21" i="1"/>
  <c r="A22" i="1"/>
  <c r="F22" i="1" l="1"/>
  <c r="G22" i="1" s="1"/>
  <c r="H22" i="1"/>
  <c r="A23" i="1"/>
  <c r="F23" i="1" l="1"/>
  <c r="G23" i="1" s="1"/>
  <c r="H23" i="1"/>
  <c r="A24" i="1"/>
  <c r="F24" i="1" l="1"/>
  <c r="G24" i="1" s="1"/>
  <c r="H24" i="1"/>
  <c r="A25" i="1"/>
  <c r="F25" i="1" l="1"/>
  <c r="G25" i="1" s="1"/>
  <c r="H25" i="1"/>
  <c r="A26" i="1"/>
  <c r="H26" i="1" l="1"/>
  <c r="F26" i="1"/>
  <c r="G26" i="1" s="1"/>
  <c r="A27" i="1"/>
  <c r="F27" i="1" l="1"/>
  <c r="G27" i="1" s="1"/>
  <c r="H27" i="1"/>
  <c r="A28" i="1"/>
  <c r="F28" i="1" l="1"/>
  <c r="G28" i="1" s="1"/>
  <c r="H28" i="1"/>
  <c r="A29" i="1"/>
  <c r="F29" i="1" l="1"/>
  <c r="G29" i="1" s="1"/>
  <c r="H29" i="1"/>
  <c r="A30" i="1"/>
  <c r="F30" i="1" l="1"/>
  <c r="G30" i="1" s="1"/>
  <c r="H30" i="1"/>
  <c r="A31" i="1"/>
  <c r="A32" i="1" l="1"/>
  <c r="A33" i="1" l="1"/>
  <c r="A34" i="1" l="1"/>
  <c r="A35" i="1" l="1"/>
  <c r="A36" i="1" l="1"/>
  <c r="A37" i="1" l="1"/>
  <c r="A38" i="1" l="1"/>
  <c r="A39" i="1" l="1"/>
  <c r="A40" i="1" l="1"/>
  <c r="A41" i="1" l="1"/>
  <c r="A42" i="1" l="1"/>
  <c r="A43" i="1" l="1"/>
  <c r="A44" i="1" l="1"/>
  <c r="A45" i="1" l="1"/>
  <c r="A46" i="1" l="1"/>
  <c r="A47" i="1" l="1"/>
  <c r="A48" i="1" l="1"/>
  <c r="A49" i="1" l="1"/>
  <c r="A50" i="1" l="1"/>
  <c r="A51" i="1" l="1"/>
  <c r="A52" i="1" l="1"/>
  <c r="A53" i="1" l="1"/>
  <c r="A54" i="1" l="1"/>
  <c r="A55" i="1" l="1"/>
  <c r="A56" i="1" l="1"/>
  <c r="A57" i="1" l="1"/>
  <c r="A58" i="1" l="1"/>
  <c r="A59" i="1" l="1"/>
  <c r="A60" i="1" l="1"/>
  <c r="A61" i="1" l="1"/>
  <c r="A62" i="1" l="1"/>
</calcChain>
</file>

<file path=xl/sharedStrings.xml><?xml version="1.0" encoding="utf-8"?>
<sst xmlns="http://schemas.openxmlformats.org/spreadsheetml/2006/main" count="454" uniqueCount="241">
  <si>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</si>
  <si>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</si>
  <si>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</si>
  <si>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</si>
  <si>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</si>
  <si>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</si>
  <si>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</si>
  <si>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</si>
  <si>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</si>
  <si>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</si>
  <si>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</si>
  <si>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</si>
  <si>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</si>
  <si>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</si>
  <si>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</si>
  <si>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</si>
  <si>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</si>
  <si>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</si>
  <si>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</si>
  <si>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</si>
  <si>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</si>
  <si>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</si>
  <si>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</si>
  <si>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</si>
  <si>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</si>
  <si>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</si>
  <si>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</si>
  <si>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</si>
  <si>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</si>
  <si>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</si>
  <si>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</si>
  <si>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</si>
  <si>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</si>
  <si>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</si>
  <si>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</si>
  <si>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</si>
  <si>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</si>
  <si>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</si>
  <si>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</si>
  <si>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</si>
  <si>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</si>
  <si>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</si>
  <si>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</si>
  <si>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</si>
  <si>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</si>
  <si>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</si>
  <si>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</si>
  <si>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</si>
  <si>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</si>
  <si>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</si>
  <si>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</si>
  <si>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</si>
  <si>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</si>
  <si>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</si>
  <si>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</si>
  <si>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</si>
  <si>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</si>
  <si>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</si>
  <si>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</si>
  <si>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</si>
  <si>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</si>
  <si>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</si>
  <si>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</si>
  <si>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</si>
  <si>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</si>
  <si>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</si>
  <si>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</si>
  <si>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</si>
  <si>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</si>
  <si>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</si>
  <si>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</si>
  <si>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</si>
  <si>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</si>
  <si>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</si>
  <si>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</si>
  <si>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</si>
  <si>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</si>
  <si>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</si>
  <si>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</si>
  <si>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</si>
  <si>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</si>
  <si>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</si>
  <si>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</si>
  <si>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</si>
  <si>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</si>
  <si>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</si>
  <si>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</si>
  <si>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</si>
  <si>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</si>
  <si>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</si>
  <si>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</si>
  <si>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</si>
  <si>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</si>
  <si>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</si>
  <si>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</si>
  <si>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</si>
  <si>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</si>
  <si>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</si>
  <si>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</si>
  <si>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</si>
  <si>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</si>
  <si>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</si>
  <si>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</si>
  <si>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</si>
  <si>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</si>
  <si>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</si>
  <si>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</si>
  <si>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</si>
  <si>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</si>
  <si>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</si>
  <si>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</si>
  <si>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</si>
  <si>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</si>
  <si>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</si>
  <si>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</si>
  <si>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</si>
  <si>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</si>
  <si>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</si>
  <si>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</si>
  <si>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</si>
  <si>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</si>
  <si>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</si>
  <si>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</si>
  <si>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</si>
  <si>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</si>
  <si>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</si>
  <si>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</si>
  <si>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</si>
  <si>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</si>
  <si>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</si>
  <si>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</si>
  <si>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</si>
  <si>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</si>
  <si>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</si>
  <si>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</si>
  <si>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</si>
  <si>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</si>
  <si>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</si>
  <si>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</si>
  <si>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</si>
  <si>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</si>
  <si>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</si>
  <si>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</si>
  <si>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</si>
  <si>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</si>
  <si>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</si>
  <si>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</si>
  <si>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</si>
  <si>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</si>
  <si>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</si>
  <si>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</si>
  <si>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</si>
  <si>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</si>
  <si>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</si>
  <si>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</si>
  <si>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</si>
  <si>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</si>
  <si>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</si>
  <si>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</si>
  <si>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</si>
  <si>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</si>
  <si>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</si>
  <si>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</si>
  <si>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</si>
  <si>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</si>
  <si>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</si>
  <si>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</si>
  <si>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</si>
  <si>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</si>
  <si>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</si>
  <si>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</si>
  <si>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</si>
  <si>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</si>
  <si>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</si>
  <si>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</si>
  <si>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</si>
  <si>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</si>
  <si>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</si>
  <si>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</si>
  <si>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</si>
  <si>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</si>
  <si>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</si>
  <si>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</si>
  <si>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</si>
  <si>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</si>
  <si>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</si>
  <si>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</si>
  <si>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La respiración en los seres vivos</t>
  </si>
  <si>
    <t>Diego Molina</t>
  </si>
  <si>
    <t>Cuaderno de Estudio</t>
  </si>
  <si>
    <t>CN_06_06_CO</t>
  </si>
  <si>
    <t>Ilustración</t>
  </si>
  <si>
    <t>Leona cazando</t>
  </si>
  <si>
    <t>Recortar un poco la imagen para que se vean mejor los animales.</t>
  </si>
  <si>
    <t>Fotografía</t>
  </si>
  <si>
    <t>Vino y cerveza</t>
  </si>
  <si>
    <t xml:space="preserve">209057953  -   CN_06_04_REC10_img09_
</t>
  </si>
  <si>
    <t>Respiración celular</t>
  </si>
  <si>
    <t>Ilustrar como se muestra en la imagen.  La parte derecha de la imagen (mitocondria) se puede extraer de la imagen 09 del Recurso 10 del guion CN 06 04.                                     Cambiar hidratos de carbono por azúcares</t>
  </si>
  <si>
    <t>140255614  -   156532337</t>
  </si>
  <si>
    <t>Bacterias</t>
  </si>
  <si>
    <t>Ilustrar como se muestra en la imagen. Marcar las imágenes: a)   b)</t>
  </si>
  <si>
    <t>251100607  -    http://www.investiciencias.com/images/imagenes/respiracion%20y%20fotosintesis1.jpg</t>
  </si>
  <si>
    <t>Respiración y fotosíntesis</t>
  </si>
  <si>
    <t>Ilustrar como se muestra en la imagen.  La idea es cambiar la planta de la imagen del link y colocar una planta real. Adicionalmente, los colores de las flechas pueden ser diferente color. Tener en cuenta de colocar el número 2 en subbíndice (ver imagen).</t>
  </si>
  <si>
    <t>Estomas</t>
  </si>
  <si>
    <t>Colocar las partes indicadas en la imagen:  Ostiolo  /    Células oclusivas</t>
  </si>
  <si>
    <t>Tallo de planta y aguacate</t>
  </si>
  <si>
    <t xml:space="preserve">186920726    -    127500128 </t>
  </si>
  <si>
    <t>Neumatóforos en manglar</t>
  </si>
  <si>
    <t>https://s3.amazonaws.com/test.classconnection/800/flashcards/122800/jpg/sponge_porifera.jpg</t>
  </si>
  <si>
    <t>Respiración en esponjas</t>
  </si>
  <si>
    <t>Ilustrar similar, pero no igual.  Se pueden cambiar los colores, el fondo, etc.    Colocar los nombres así:   Corriente de agua fuera de la esponja      /    Célula     /    Gas carbónico    /Oxígeno    /     Interior de la esponja       /      Corriente de agua dentro de la esponja</t>
  </si>
  <si>
    <t>Respiración traqueal</t>
  </si>
  <si>
    <t>Las imágenes son sacadas de un libro, por lo tanto no hay link alguno o código de imagen.   Ilustrar similar a la imagen, sin embargo, el saltamontes se puede cambiar a color a verde. El fondo de la imagen tambien puede ser diferente. El recuadro que enmarca el tubo traqueal de la derecha se puede quitar. Si al interior del insecto los tubos quedan de otro color diferente al amarillo, en el esquema ampliado debe conservar el mismo color.   Señalar las partes: Tubo traqueal   /   Espiráculo  /  Traqueolo  /   Células  /   CO2    /   O2   (no olvidar que el 2 va en subíndice).</t>
  </si>
  <si>
    <t>http://1.bp.blogspot.com/-UP9HCi0nt_k/Upd_ZcmYsXI/AAAAAAAAG90/HIz0ZB7aDZA/s640/que+es+la+respiracion+4.png</t>
  </si>
  <si>
    <t>Respiración cutánea</t>
  </si>
  <si>
    <t>Ilustrar parecido a la imagen, teniendo en cuenta que no sea igual.   Señalar las partes:  Flujo de CO2  al sistema circulatorio /  Flujo de O2 a las células / Capilares / Intercambio de gases por la piel (difusión simple)                      (Recordar que los números 2 van en subíndice)</t>
  </si>
  <si>
    <t xml:space="preserve">231428914 -  http://2.bp.blogspot.com/-iEol4lPd3J4/Tmd2vj4UTAI/AAAAAAAAAH8/hEVxxKO-Oro/s1600/BRANQUEALLARVA.png  </t>
  </si>
  <si>
    <t>Larva de salamandra y branquias externas</t>
  </si>
  <si>
    <t>43590184 -  http://www.pisapapeles.info/node/9151</t>
  </si>
  <si>
    <t>Respiración branquial</t>
  </si>
  <si>
    <t xml:space="preserve">Ilustrar como se muestra en la imagen.  La foto de las branquias es necesario girarla 90° a la derecha para que quede en la misma posición de las branquias del dibujo.  Recortar la foto y encerrarla como se muestra en la imagen. La ilustración del dibujo debe ser similar, pero no igual, el tipo de pescado puede cambiar y los colores tambien.  Homogenizar el tamaño de la letra en toda la imagen.    Señalar las partes:   Agua  / Branquias /   Branquia   /   Circulación del agua    /   O2    /    CO2 </t>
  </si>
  <si>
    <t>Ilustrar como se muestra en la imagen.  La foto de la salamandra se puede recortar un poco para agrandar la imagen. La estructura interna (dibujo) ilustrarlo similar, pero no igual.   Señalar:   Branquias externas /  O2  / CO2</t>
  </si>
  <si>
    <t>Ilustrar como se muestra en la imagen.   La imagen del tallo, recortarla un poco para que se vea más grande el tallo,  y recortar a lo ancho un poco la imagen del aguacate.   Señalar las Lenticelas como se muestra.</t>
  </si>
  <si>
    <t xml:space="preserve">101329531, 7198825, 77417809, 250743292                                       http://nutricionseresvivosbiologiaonce.blogspot.com.co/2011/08/respiracion-de-los-animales-vertebrados_25.html  </t>
  </si>
  <si>
    <t>Pulmones en vertebrados</t>
  </si>
  <si>
    <t>Realizar ilustración como se muestra en la imagen (integrando las fotos con los dibujos).   Ilustrar los dibujos similares pero no iguales, cambiar colores.   Nombrar cada grupo animal y señalar partes:   Anfibio  /   Tabique                                         Reptil /    Tabique                                                                           Ave   /   Saco aéreo    /    Pulmón                                              Mamífero   /  Alveolo   / Bronquio</t>
  </si>
  <si>
    <t>Sistema respiratorio humano</t>
  </si>
  <si>
    <t xml:space="preserve">Eliminar el título y las siguientes señalizaciones:  Nostril  /   Pleural cavity.                                                                              Cambiar al español:     Nasal cavity:   Cavidad nasal                   Epiglottis:    Epiglotis        Larynx: Laringe    Pharynx: Faringe      Trachea:  Tráquea         Primary Bronchus:  Bronquio                 Right lung:  Pulmón derecho      Diaphragm:  Diafragma           Left lung:   Pulmón izquierdo                                                                               </t>
  </si>
  <si>
    <t>Eliminar título, cambiar a español:   Trachea:  Tráquea      Bronchi:   Bronquio          Bronchioles:  Bronquiolos                  Capillary:  Capilares       Pulmonary alveolus:   Alveolo                   Adicionar partes:      Lóbulo superior    /   Lóbulo medio    /   Lóbulo inferior</t>
  </si>
  <si>
    <t>Inhalación y exhalación</t>
  </si>
  <si>
    <t xml:space="preserve">Cambiar Inspiration : Inhalación    Expiration: Exhalación     Adicionar la señalización que se muestra en la imagen de:  Entrada de aire   /   Salida de aire     /   El diafragma baja  / El diafragma sube    </t>
  </si>
  <si>
    <t>145028362 y 239128069</t>
  </si>
  <si>
    <t>Pulmones e intercambio gaseoso</t>
  </si>
  <si>
    <t>Ilustrar como se muestra en la imagen: los pulmones arriba y el alveolo con el intercambio de gases abajo.   Señalizar partes:   Pulmones   /   Alveolo                                                  Cambiar palabra de inglés a español:                                              Oxygen:  Oxígeno  /  Carbon dioxide: Dióxido de carbono /  Alveolar wall:  Pared alveolar    /   Capillary:  Capilar   /    Carbon dioxide out :  Sale el dióxido de carbono          /     Oxygen in:  Entra el oxígeno / Red blood cells: Glóbulos rojos       /  Air:   Aire</t>
  </si>
  <si>
    <t>6° Primaria/Ciencias de la Naturaleza/Cuaderno de estudio/El aparato respiratorio en el ser humano/Las enfermedades del aparato respiratorio</t>
  </si>
  <si>
    <t>Alveolo -  Neumonía</t>
  </si>
  <si>
    <t>Bronquitis - Enfisema</t>
  </si>
  <si>
    <t xml:space="preserve">Eliminar el título.  Cambiar nombres a español.                      Chronic Bronchitis:   Bronquitis crónica                                       Emphysema: Enfisema                                                                Healthy:  Saludable                                                                   Inflammation &amp; Excess mucus :  Inflamación y exceso de mucosidad                                                                                     Alveolar membranes break down: Deterioro de las membranas alveolares </t>
  </si>
  <si>
    <t>Persona con inhalador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</si>
</sst>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8">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10</xdr:col>
      <xdr:colOff>156882</xdr:colOff>
      <xdr:row>11</xdr:row>
      <xdr:rowOff>201706</xdr:rowOff>
    </xdr:from>
    <xdr:to>
      <xdr:col>10</xdr:col>
      <xdr:colOff>3595324</xdr:colOff>
      <xdr:row>11</xdr:row>
      <xdr:rowOff>1274695</xdr:rowOff>
    </xdr:to>
    <xdr:pic>
      <xdr:nvPicPr>
        <xdr:cNvPr id="2" name="Imagen 1"/>
        <xdr:cNvPicPr>
          <a:picLocks noChangeAspect="1"/>
        </xdr:cNvPicPr>
      </xdr:nvPicPr>
      <xdr:blipFill>
        <a:blip xmlns:r="http://schemas.openxmlformats.org/officeDocument/2006/relationships" r:embed="rId1"/>
        <a:stretch>
          <a:fillRect/>
        </a:stretch>
      </xdr:blipFill>
      <xdr:spPr>
        <a:xfrm>
          <a:off x="17088970" y="2868706"/>
          <a:ext cx="3438442" cy="1072989"/>
        </a:xfrm>
        <a:prstGeom prst="rect">
          <a:avLst/>
        </a:prstGeom>
      </xdr:spPr>
    </xdr:pic>
    <xdr:clientData/>
  </xdr:twoCellAnchor>
  <xdr:twoCellAnchor editAs="oneCell">
    <xdr:from>
      <xdr:col>10</xdr:col>
      <xdr:colOff>123265</xdr:colOff>
      <xdr:row>12</xdr:row>
      <xdr:rowOff>112059</xdr:rowOff>
    </xdr:from>
    <xdr:to>
      <xdr:col>10</xdr:col>
      <xdr:colOff>2732579</xdr:colOff>
      <xdr:row>12</xdr:row>
      <xdr:rowOff>1435006</xdr:rowOff>
    </xdr:to>
    <xdr:pic>
      <xdr:nvPicPr>
        <xdr:cNvPr id="3" name="Imagen 2"/>
        <xdr:cNvPicPr>
          <a:picLocks noChangeAspect="1"/>
        </xdr:cNvPicPr>
      </xdr:nvPicPr>
      <xdr:blipFill>
        <a:blip xmlns:r="http://schemas.openxmlformats.org/officeDocument/2006/relationships" r:embed="rId2"/>
        <a:stretch>
          <a:fillRect/>
        </a:stretch>
      </xdr:blipFill>
      <xdr:spPr>
        <a:xfrm>
          <a:off x="17055353" y="5199530"/>
          <a:ext cx="2609314" cy="1322947"/>
        </a:xfrm>
        <a:prstGeom prst="rect">
          <a:avLst/>
        </a:prstGeom>
      </xdr:spPr>
    </xdr:pic>
    <xdr:clientData/>
  </xdr:twoCellAnchor>
  <xdr:twoCellAnchor editAs="oneCell">
    <xdr:from>
      <xdr:col>10</xdr:col>
      <xdr:colOff>0</xdr:colOff>
      <xdr:row>13</xdr:row>
      <xdr:rowOff>126785</xdr:rowOff>
    </xdr:from>
    <xdr:to>
      <xdr:col>10</xdr:col>
      <xdr:colOff>3260912</xdr:colOff>
      <xdr:row>13</xdr:row>
      <xdr:rowOff>3294528</xdr:rowOff>
    </xdr:to>
    <xdr:pic>
      <xdr:nvPicPr>
        <xdr:cNvPr id="4" name="Imagen 3"/>
        <xdr:cNvPicPr>
          <a:picLocks noChangeAspect="1"/>
        </xdr:cNvPicPr>
      </xdr:nvPicPr>
      <xdr:blipFill>
        <a:blip xmlns:r="http://schemas.openxmlformats.org/officeDocument/2006/relationships" r:embed="rId3"/>
        <a:stretch>
          <a:fillRect/>
        </a:stretch>
      </xdr:blipFill>
      <xdr:spPr>
        <a:xfrm>
          <a:off x="16932088" y="7018403"/>
          <a:ext cx="3260912" cy="3167743"/>
        </a:xfrm>
        <a:prstGeom prst="rect">
          <a:avLst/>
        </a:prstGeom>
      </xdr:spPr>
    </xdr:pic>
    <xdr:clientData/>
  </xdr:twoCellAnchor>
  <xdr:twoCellAnchor>
    <xdr:from>
      <xdr:col>10</xdr:col>
      <xdr:colOff>100853</xdr:colOff>
      <xdr:row>14</xdr:row>
      <xdr:rowOff>100853</xdr:rowOff>
    </xdr:from>
    <xdr:to>
      <xdr:col>33</xdr:col>
      <xdr:colOff>157706</xdr:colOff>
      <xdr:row>14</xdr:row>
      <xdr:rowOff>171327</xdr:rowOff>
    </xdr:to>
    <xdr:sp macro="" textlink="">
      <xdr:nvSpPr>
        <xdr:cNvPr id="6" name="Rectangle 2"/>
        <xdr:cNvSpPr>
          <a:spLocks noChangeArrowheads="1"/>
        </xdr:cNvSpPr>
      </xdr:nvSpPr>
      <xdr:spPr bwMode="auto">
        <a:xfrm>
          <a:off x="17032941" y="11575677"/>
          <a:ext cx="18636206" cy="7047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txBody>
        <a:bodyPr vert="horz" wrap="square" lIns="91440" tIns="45720" rIns="91440" bIns="45720" numCol="1" anchor="ctr" anchorCtr="0" compatLnSpc="1">
          <a:prstTxWarp prst="textNoShape">
            <a:avLst/>
          </a:prstTxWarp>
          <a:spAutoFit/>
        </a:bodyPr>
        <a:lstStyle>
          <a:defPPr>
            <a:defRPr lang="es-CO"/>
          </a:defPPr>
          <a:lvl1pPr marL="0" algn="l" defTabSz="914400" rtl="0" eaLnBrk="1" latinLnBrk="0" hangingPunct="1">
            <a:defRPr sz="1800" kern="1200">
              <a:solidFill>
                <a:sysClr val="windowText" lastClr="000000"/>
              </a:solidFill>
              <a:latin typeface="Calibri" panose="020F0502020204030204"/>
            </a:defRPr>
          </a:lvl1pPr>
          <a:lvl2pPr marL="457200" algn="l" defTabSz="914400" rtl="0" eaLnBrk="1" latinLnBrk="0" hangingPunct="1">
            <a:defRPr sz="1800" kern="1200">
              <a:solidFill>
                <a:sysClr val="windowText" lastClr="000000"/>
              </a:solidFill>
              <a:latin typeface="Calibri" panose="020F0502020204030204"/>
            </a:defRPr>
          </a:lvl2pPr>
          <a:lvl3pPr marL="914400" algn="l" defTabSz="914400" rtl="0" eaLnBrk="1" latinLnBrk="0" hangingPunct="1">
            <a:defRPr sz="1800" kern="1200">
              <a:solidFill>
                <a:sysClr val="windowText" lastClr="000000"/>
              </a:solidFill>
              <a:latin typeface="Calibri" panose="020F0502020204030204"/>
            </a:defRPr>
          </a:lvl3pPr>
          <a:lvl4pPr marL="1371600" algn="l" defTabSz="914400" rtl="0" eaLnBrk="1" latinLnBrk="0" hangingPunct="1">
            <a:defRPr sz="1800" kern="1200">
              <a:solidFill>
                <a:sysClr val="windowText" lastClr="000000"/>
              </a:solidFill>
              <a:latin typeface="Calibri" panose="020F0502020204030204"/>
            </a:defRPr>
          </a:lvl4pPr>
          <a:lvl5pPr marL="1828800" algn="l" defTabSz="914400" rtl="0" eaLnBrk="1" latinLnBrk="0" hangingPunct="1">
            <a:defRPr sz="1800" kern="1200">
              <a:solidFill>
                <a:sysClr val="windowText" lastClr="000000"/>
              </a:solidFill>
              <a:latin typeface="Calibri" panose="020F0502020204030204"/>
            </a:defRPr>
          </a:lvl5pPr>
          <a:lvl6pPr marL="2286000" algn="l" defTabSz="914400" rtl="0" eaLnBrk="1" latinLnBrk="0" hangingPunct="1">
            <a:defRPr sz="1800" kern="1200">
              <a:solidFill>
                <a:sysClr val="windowText" lastClr="000000"/>
              </a:solidFill>
              <a:latin typeface="Calibri" panose="020F0502020204030204"/>
            </a:defRPr>
          </a:lvl6pPr>
          <a:lvl7pPr marL="2743200" algn="l" defTabSz="914400" rtl="0" eaLnBrk="1" latinLnBrk="0" hangingPunct="1">
            <a:defRPr sz="1800" kern="1200">
              <a:solidFill>
                <a:sysClr val="windowText" lastClr="000000"/>
              </a:solidFill>
              <a:latin typeface="Calibri" panose="020F0502020204030204"/>
            </a:defRPr>
          </a:lvl7pPr>
          <a:lvl8pPr marL="3200400" algn="l" defTabSz="914400" rtl="0" eaLnBrk="1" latinLnBrk="0" hangingPunct="1">
            <a:defRPr sz="1800" kern="1200">
              <a:solidFill>
                <a:sysClr val="windowText" lastClr="000000"/>
              </a:solidFill>
              <a:latin typeface="Calibri" panose="020F0502020204030204"/>
            </a:defRPr>
          </a:lvl8pPr>
          <a:lvl9pPr marL="3657600" algn="l" defTabSz="914400" rtl="0" eaLnBrk="1" latinLnBrk="0" hangingPunct="1">
            <a:defRPr sz="1800" kern="1200">
              <a:solidFill>
                <a:sysClr val="windowText" lastClr="000000"/>
              </a:solidFill>
              <a:latin typeface="Calibri" panose="020F0502020204030204"/>
            </a:defRPr>
          </a:lvl9pPr>
        </a:lstStyle>
        <a:p>
          <a:endParaRPr lang="en-US"/>
        </a:p>
      </xdr:txBody>
    </xdr:sp>
    <xdr:clientData/>
  </xdr:twoCellAnchor>
  <xdr:twoCellAnchor editAs="oneCell">
    <xdr:from>
      <xdr:col>10</xdr:col>
      <xdr:colOff>100853</xdr:colOff>
      <xdr:row>14</xdr:row>
      <xdr:rowOff>100854</xdr:rowOff>
    </xdr:from>
    <xdr:to>
      <xdr:col>10</xdr:col>
      <xdr:colOff>2745441</xdr:colOff>
      <xdr:row>14</xdr:row>
      <xdr:rowOff>2304678</xdr:rowOff>
    </xdr:to>
    <xdr:pic>
      <xdr:nvPicPr>
        <xdr:cNvPr id="7" name="Imagen 6"/>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7032941" y="11575678"/>
          <a:ext cx="2644588" cy="2203824"/>
        </a:xfrm>
        <a:prstGeom prst="rect">
          <a:avLst/>
        </a:prstGeom>
        <a:noFill/>
      </xdr:spPr>
    </xdr:pic>
    <xdr:clientData/>
  </xdr:twoCellAnchor>
  <xdr:twoCellAnchor editAs="oneCell">
    <xdr:from>
      <xdr:col>10</xdr:col>
      <xdr:colOff>100853</xdr:colOff>
      <xdr:row>15</xdr:row>
      <xdr:rowOff>89647</xdr:rowOff>
    </xdr:from>
    <xdr:to>
      <xdr:col>10</xdr:col>
      <xdr:colOff>2633383</xdr:colOff>
      <xdr:row>15</xdr:row>
      <xdr:rowOff>1635476</xdr:rowOff>
    </xdr:to>
    <xdr:pic>
      <xdr:nvPicPr>
        <xdr:cNvPr id="8" name="Imagen 7"/>
        <xdr:cNvPicPr>
          <a:picLocks noChangeAspect="1"/>
        </xdr:cNvPicPr>
      </xdr:nvPicPr>
      <xdr:blipFill>
        <a:blip xmlns:r="http://schemas.openxmlformats.org/officeDocument/2006/relationships" r:embed="rId5"/>
        <a:stretch>
          <a:fillRect/>
        </a:stretch>
      </xdr:blipFill>
      <xdr:spPr>
        <a:xfrm>
          <a:off x="17032941" y="14354735"/>
          <a:ext cx="2532530" cy="1545829"/>
        </a:xfrm>
        <a:prstGeom prst="rect">
          <a:avLst/>
        </a:prstGeom>
      </xdr:spPr>
    </xdr:pic>
    <xdr:clientData/>
  </xdr:twoCellAnchor>
  <xdr:twoCellAnchor editAs="oneCell">
    <xdr:from>
      <xdr:col>10</xdr:col>
      <xdr:colOff>93056</xdr:colOff>
      <xdr:row>17</xdr:row>
      <xdr:rowOff>78442</xdr:rowOff>
    </xdr:from>
    <xdr:to>
      <xdr:col>10</xdr:col>
      <xdr:colOff>2913530</xdr:colOff>
      <xdr:row>17</xdr:row>
      <xdr:rowOff>2384872</xdr:rowOff>
    </xdr:to>
    <xdr:pic>
      <xdr:nvPicPr>
        <xdr:cNvPr id="9" name="Imagen 8"/>
        <xdr:cNvPicPr>
          <a:picLocks noChangeAspect="1"/>
        </xdr:cNvPicPr>
      </xdr:nvPicPr>
      <xdr:blipFill>
        <a:blip xmlns:r="http://schemas.openxmlformats.org/officeDocument/2006/relationships" r:embed="rId6"/>
        <a:stretch>
          <a:fillRect/>
        </a:stretch>
      </xdr:blipFill>
      <xdr:spPr>
        <a:xfrm>
          <a:off x="17025144" y="16898471"/>
          <a:ext cx="2820474" cy="2306430"/>
        </a:xfrm>
        <a:prstGeom prst="rect">
          <a:avLst/>
        </a:prstGeom>
      </xdr:spPr>
    </xdr:pic>
    <xdr:clientData/>
  </xdr:twoCellAnchor>
  <xdr:twoCellAnchor editAs="oneCell">
    <xdr:from>
      <xdr:col>10</xdr:col>
      <xdr:colOff>105867</xdr:colOff>
      <xdr:row>18</xdr:row>
      <xdr:rowOff>103908</xdr:rowOff>
    </xdr:from>
    <xdr:to>
      <xdr:col>15</xdr:col>
      <xdr:colOff>233881</xdr:colOff>
      <xdr:row>18</xdr:row>
      <xdr:rowOff>2168785</xdr:rowOff>
    </xdr:to>
    <xdr:pic>
      <xdr:nvPicPr>
        <xdr:cNvPr id="22" name="Imagen 21"/>
        <xdr:cNvPicPr>
          <a:picLocks noChangeAspect="1"/>
        </xdr:cNvPicPr>
      </xdr:nvPicPr>
      <xdr:blipFill>
        <a:blip xmlns:r="http://schemas.openxmlformats.org/officeDocument/2006/relationships" r:embed="rId7"/>
        <a:stretch>
          <a:fillRect/>
        </a:stretch>
      </xdr:blipFill>
      <xdr:spPr>
        <a:xfrm>
          <a:off x="17025731" y="20331544"/>
          <a:ext cx="3838179" cy="2064877"/>
        </a:xfrm>
        <a:prstGeom prst="rect">
          <a:avLst/>
        </a:prstGeom>
      </xdr:spPr>
    </xdr:pic>
    <xdr:clientData/>
  </xdr:twoCellAnchor>
  <xdr:twoCellAnchor editAs="oneCell">
    <xdr:from>
      <xdr:col>10</xdr:col>
      <xdr:colOff>145677</xdr:colOff>
      <xdr:row>19</xdr:row>
      <xdr:rowOff>67234</xdr:rowOff>
    </xdr:from>
    <xdr:to>
      <xdr:col>10</xdr:col>
      <xdr:colOff>3438979</xdr:colOff>
      <xdr:row>19</xdr:row>
      <xdr:rowOff>2073089</xdr:rowOff>
    </xdr:to>
    <xdr:pic>
      <xdr:nvPicPr>
        <xdr:cNvPr id="23" name="Imagen 22"/>
        <xdr:cNvPicPr>
          <a:picLocks noChangeAspect="1"/>
        </xdr:cNvPicPr>
      </xdr:nvPicPr>
      <xdr:blipFill>
        <a:blip xmlns:r="http://schemas.openxmlformats.org/officeDocument/2006/relationships" r:embed="rId8"/>
        <a:stretch>
          <a:fillRect/>
        </a:stretch>
      </xdr:blipFill>
      <xdr:spPr>
        <a:xfrm>
          <a:off x="17077765" y="24215910"/>
          <a:ext cx="3293302" cy="2005855"/>
        </a:xfrm>
        <a:prstGeom prst="rect">
          <a:avLst/>
        </a:prstGeom>
      </xdr:spPr>
    </xdr:pic>
    <xdr:clientData/>
  </xdr:twoCellAnchor>
  <xdr:twoCellAnchor editAs="oneCell">
    <xdr:from>
      <xdr:col>10</xdr:col>
      <xdr:colOff>0</xdr:colOff>
      <xdr:row>20</xdr:row>
      <xdr:rowOff>0</xdr:rowOff>
    </xdr:from>
    <xdr:to>
      <xdr:col>10</xdr:col>
      <xdr:colOff>3631346</xdr:colOff>
      <xdr:row>20</xdr:row>
      <xdr:rowOff>1479177</xdr:rowOff>
    </xdr:to>
    <xdr:pic>
      <xdr:nvPicPr>
        <xdr:cNvPr id="24" name="Imagen 23"/>
        <xdr:cNvPicPr>
          <a:picLocks noChangeAspect="1"/>
        </xdr:cNvPicPr>
      </xdr:nvPicPr>
      <xdr:blipFill>
        <a:blip xmlns:r="http://schemas.openxmlformats.org/officeDocument/2006/relationships" r:embed="rId9"/>
        <a:stretch>
          <a:fillRect/>
        </a:stretch>
      </xdr:blipFill>
      <xdr:spPr>
        <a:xfrm>
          <a:off x="16932088" y="27140647"/>
          <a:ext cx="3631346" cy="1479177"/>
        </a:xfrm>
        <a:prstGeom prst="rect">
          <a:avLst/>
        </a:prstGeom>
      </xdr:spPr>
    </xdr:pic>
    <xdr:clientData/>
  </xdr:twoCellAnchor>
  <xdr:twoCellAnchor editAs="oneCell">
    <xdr:from>
      <xdr:col>10</xdr:col>
      <xdr:colOff>56029</xdr:colOff>
      <xdr:row>21</xdr:row>
      <xdr:rowOff>78442</xdr:rowOff>
    </xdr:from>
    <xdr:to>
      <xdr:col>10</xdr:col>
      <xdr:colOff>3428075</xdr:colOff>
      <xdr:row>21</xdr:row>
      <xdr:rowOff>2342030</xdr:rowOff>
    </xdr:to>
    <xdr:pic>
      <xdr:nvPicPr>
        <xdr:cNvPr id="25" name="Imagen 24"/>
        <xdr:cNvPicPr>
          <a:picLocks noChangeAspect="1"/>
        </xdr:cNvPicPr>
      </xdr:nvPicPr>
      <xdr:blipFill>
        <a:blip xmlns:r="http://schemas.openxmlformats.org/officeDocument/2006/relationships" r:embed="rId10"/>
        <a:stretch>
          <a:fillRect/>
        </a:stretch>
      </xdr:blipFill>
      <xdr:spPr>
        <a:xfrm>
          <a:off x="16988117" y="29404236"/>
          <a:ext cx="3372046" cy="2263588"/>
        </a:xfrm>
        <a:prstGeom prst="rect">
          <a:avLst/>
        </a:prstGeom>
      </xdr:spPr>
    </xdr:pic>
    <xdr:clientData/>
  </xdr:twoCellAnchor>
  <xdr:twoCellAnchor editAs="oneCell">
    <xdr:from>
      <xdr:col>10</xdr:col>
      <xdr:colOff>0</xdr:colOff>
      <xdr:row>22</xdr:row>
      <xdr:rowOff>0</xdr:rowOff>
    </xdr:from>
    <xdr:to>
      <xdr:col>10</xdr:col>
      <xdr:colOff>2465294</xdr:colOff>
      <xdr:row>22</xdr:row>
      <xdr:rowOff>2548686</xdr:rowOff>
    </xdr:to>
    <xdr:pic>
      <xdr:nvPicPr>
        <xdr:cNvPr id="27" name="Imagen 26"/>
        <xdr:cNvPicPr>
          <a:picLocks noChangeAspect="1"/>
        </xdr:cNvPicPr>
      </xdr:nvPicPr>
      <xdr:blipFill>
        <a:blip xmlns:r="http://schemas.openxmlformats.org/officeDocument/2006/relationships" r:embed="rId11"/>
        <a:stretch>
          <a:fillRect/>
        </a:stretch>
      </xdr:blipFill>
      <xdr:spPr>
        <a:xfrm>
          <a:off x="16932088" y="33438353"/>
          <a:ext cx="2465294" cy="2548686"/>
        </a:xfrm>
        <a:prstGeom prst="rect">
          <a:avLst/>
        </a:prstGeom>
      </xdr:spPr>
    </xdr:pic>
    <xdr:clientData/>
  </xdr:twoCellAnchor>
  <xdr:twoCellAnchor editAs="oneCell">
    <xdr:from>
      <xdr:col>10</xdr:col>
      <xdr:colOff>89647</xdr:colOff>
      <xdr:row>23</xdr:row>
      <xdr:rowOff>22412</xdr:rowOff>
    </xdr:from>
    <xdr:to>
      <xdr:col>10</xdr:col>
      <xdr:colOff>2599765</xdr:colOff>
      <xdr:row>23</xdr:row>
      <xdr:rowOff>2520802</xdr:rowOff>
    </xdr:to>
    <xdr:pic>
      <xdr:nvPicPr>
        <xdr:cNvPr id="29" name="Imagen 28"/>
        <xdr:cNvPicPr>
          <a:picLocks noChangeAspect="1"/>
        </xdr:cNvPicPr>
      </xdr:nvPicPr>
      <xdr:blipFill>
        <a:blip xmlns:r="http://schemas.openxmlformats.org/officeDocument/2006/relationships" r:embed="rId12"/>
        <a:stretch>
          <a:fillRect/>
        </a:stretch>
      </xdr:blipFill>
      <xdr:spPr>
        <a:xfrm>
          <a:off x="17021735" y="37326794"/>
          <a:ext cx="2510118" cy="2498390"/>
        </a:xfrm>
        <a:prstGeom prst="rect">
          <a:avLst/>
        </a:prstGeom>
      </xdr:spPr>
    </xdr:pic>
    <xdr:clientData/>
  </xdr:twoCellAnchor>
  <xdr:twoCellAnchor editAs="oneCell">
    <xdr:from>
      <xdr:col>10</xdr:col>
      <xdr:colOff>0</xdr:colOff>
      <xdr:row>24</xdr:row>
      <xdr:rowOff>112058</xdr:rowOff>
    </xdr:from>
    <xdr:to>
      <xdr:col>10</xdr:col>
      <xdr:colOff>3385838</xdr:colOff>
      <xdr:row>24</xdr:row>
      <xdr:rowOff>2252381</xdr:rowOff>
    </xdr:to>
    <xdr:pic>
      <xdr:nvPicPr>
        <xdr:cNvPr id="30" name="Imagen 29"/>
        <xdr:cNvPicPr>
          <a:picLocks noChangeAspect="1"/>
        </xdr:cNvPicPr>
      </xdr:nvPicPr>
      <xdr:blipFill>
        <a:blip xmlns:r="http://schemas.openxmlformats.org/officeDocument/2006/relationships" r:embed="rId13"/>
        <a:stretch>
          <a:fillRect/>
        </a:stretch>
      </xdr:blipFill>
      <xdr:spPr>
        <a:xfrm>
          <a:off x="16932088" y="41472970"/>
          <a:ext cx="3385838" cy="2140323"/>
        </a:xfrm>
        <a:prstGeom prst="rect">
          <a:avLst/>
        </a:prstGeom>
      </xdr:spPr>
    </xdr:pic>
    <xdr:clientData/>
  </xdr:twoCellAnchor>
  <xdr:twoCellAnchor editAs="oneCell">
    <xdr:from>
      <xdr:col>10</xdr:col>
      <xdr:colOff>100854</xdr:colOff>
      <xdr:row>25</xdr:row>
      <xdr:rowOff>74714</xdr:rowOff>
    </xdr:from>
    <xdr:to>
      <xdr:col>10</xdr:col>
      <xdr:colOff>3288762</xdr:colOff>
      <xdr:row>25</xdr:row>
      <xdr:rowOff>2095500</xdr:rowOff>
    </xdr:to>
    <xdr:pic>
      <xdr:nvPicPr>
        <xdr:cNvPr id="31" name="Imagen 30"/>
        <xdr:cNvPicPr>
          <a:picLocks noChangeAspect="1"/>
        </xdr:cNvPicPr>
      </xdr:nvPicPr>
      <xdr:blipFill>
        <a:blip xmlns:r="http://schemas.openxmlformats.org/officeDocument/2006/relationships" r:embed="rId14"/>
        <a:stretch>
          <a:fillRect/>
        </a:stretch>
      </xdr:blipFill>
      <xdr:spPr>
        <a:xfrm>
          <a:off x="17032942" y="44808596"/>
          <a:ext cx="3187908" cy="2020786"/>
        </a:xfrm>
        <a:prstGeom prst="rect">
          <a:avLst/>
        </a:prstGeom>
      </xdr:spPr>
    </xdr:pic>
    <xdr:clientData/>
  </xdr:twoCellAnchor>
  <xdr:twoCellAnchor editAs="oneCell">
    <xdr:from>
      <xdr:col>9</xdr:col>
      <xdr:colOff>2655793</xdr:colOff>
      <xdr:row>26</xdr:row>
      <xdr:rowOff>0</xdr:rowOff>
    </xdr:from>
    <xdr:to>
      <xdr:col>10</xdr:col>
      <xdr:colOff>2370212</xdr:colOff>
      <xdr:row>26</xdr:row>
      <xdr:rowOff>2913529</xdr:rowOff>
    </xdr:to>
    <xdr:pic>
      <xdr:nvPicPr>
        <xdr:cNvPr id="32" name="Imagen 31"/>
        <xdr:cNvPicPr>
          <a:picLocks noChangeAspect="1"/>
        </xdr:cNvPicPr>
      </xdr:nvPicPr>
      <xdr:blipFill>
        <a:blip xmlns:r="http://schemas.openxmlformats.org/officeDocument/2006/relationships" r:embed="rId15"/>
        <a:stretch>
          <a:fillRect/>
        </a:stretch>
      </xdr:blipFill>
      <xdr:spPr>
        <a:xfrm>
          <a:off x="16932087" y="47625000"/>
          <a:ext cx="2370213" cy="2913529"/>
        </a:xfrm>
        <a:prstGeom prst="rect">
          <a:avLst/>
        </a:prstGeom>
      </xdr:spPr>
    </xdr:pic>
    <xdr:clientData/>
  </xdr:twoCellAnchor>
  <xdr:twoCellAnchor editAs="oneCell">
    <xdr:from>
      <xdr:col>10</xdr:col>
      <xdr:colOff>57940</xdr:colOff>
      <xdr:row>26</xdr:row>
      <xdr:rowOff>4538381</xdr:rowOff>
    </xdr:from>
    <xdr:to>
      <xdr:col>10</xdr:col>
      <xdr:colOff>2188654</xdr:colOff>
      <xdr:row>27</xdr:row>
      <xdr:rowOff>1501588</xdr:rowOff>
    </xdr:to>
    <xdr:pic>
      <xdr:nvPicPr>
        <xdr:cNvPr id="33" name="Imagen 32"/>
        <xdr:cNvPicPr>
          <a:picLocks noChangeAspect="1"/>
        </xdr:cNvPicPr>
      </xdr:nvPicPr>
      <xdr:blipFill>
        <a:blip xmlns:r="http://schemas.openxmlformats.org/officeDocument/2006/relationships" r:embed="rId16"/>
        <a:stretch>
          <a:fillRect/>
        </a:stretch>
      </xdr:blipFill>
      <xdr:spPr>
        <a:xfrm>
          <a:off x="16990028" y="52163381"/>
          <a:ext cx="2130714" cy="1501589"/>
        </a:xfrm>
        <a:prstGeom prst="rect">
          <a:avLst/>
        </a:prstGeom>
      </xdr:spPr>
    </xdr:pic>
    <xdr:clientData/>
  </xdr:twoCellAnchor>
  <xdr:twoCellAnchor editAs="oneCell">
    <xdr:from>
      <xdr:col>10</xdr:col>
      <xdr:colOff>112059</xdr:colOff>
      <xdr:row>27</xdr:row>
      <xdr:rowOff>1546412</xdr:rowOff>
    </xdr:from>
    <xdr:to>
      <xdr:col>10</xdr:col>
      <xdr:colOff>3081618</xdr:colOff>
      <xdr:row>28</xdr:row>
      <xdr:rowOff>2590368</xdr:rowOff>
    </xdr:to>
    <xdr:pic>
      <xdr:nvPicPr>
        <xdr:cNvPr id="34" name="Imagen 33"/>
        <xdr:cNvPicPr>
          <a:picLocks noChangeAspect="1"/>
        </xdr:cNvPicPr>
      </xdr:nvPicPr>
      <xdr:blipFill>
        <a:blip xmlns:r="http://schemas.openxmlformats.org/officeDocument/2006/relationships" r:embed="rId17"/>
        <a:stretch>
          <a:fillRect/>
        </a:stretch>
      </xdr:blipFill>
      <xdr:spPr>
        <a:xfrm>
          <a:off x="17044147" y="53709794"/>
          <a:ext cx="2969559" cy="260157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topLeftCell="C2" zoomScale="85" zoomScaleNormal="85" zoomScalePageLayoutView="140" workbookViewId="0">
      <selection activeCell="C2" sqref="C2:D2"/>
    </sheetView>
  </sheetViews>
  <sheetFormatPr baseColWidth="10" defaultColWidth="10.875" defaultRowHeight="13.5" x14ac:dyDescent="0.25"/>
  <cols>
    <col min="1" max="1" width="7" style="2" customWidth="1"/>
    <col min="2" max="2" width="28.5"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34.875" style="15" customWidth="1"/>
    <col min="11" max="11" width="48.62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 xml:space="preserve">Ubicación de la imagen en el recurso </v>
      </c>
    </row>
    <row r="2" spans="1:16" ht="15.75" x14ac:dyDescent="0.25">
      <c r="A2" s="1"/>
      <c r="B2" s="3" t="s">
        <v>121</v>
      </c>
      <c r="C2" s="84" t="s">
        <v>22</v>
      </c>
      <c r="D2" s="85"/>
      <c r="F2" s="77" t="s">
        <v>0</v>
      </c>
      <c r="G2" s="78"/>
      <c r="H2" s="58"/>
      <c r="I2" s="58"/>
      <c r="J2" s="14"/>
      <c r="L2" s="2" t="s">
        <v>153</v>
      </c>
      <c r="M2" s="2" t="str">
        <f ca="1">IF($N2&lt;COUNTIF('Definición técnica de imagenes'!$A$3:$A$102,$G$5),OFFSET('Definición técnica de imagenes'!$A$1,MATCH($G$5,'Definición técnica de imagenes'!$A$1:$A$104,0)-1+$N2,1,1,1),"")</f>
        <v/>
      </c>
      <c r="N2" s="2">
        <v>0</v>
      </c>
      <c r="O2" s="2" t="str">
        <f>'Definición técnica de imagenes'!A3</f>
        <v>M3A</v>
      </c>
    </row>
    <row r="3" spans="1:16" ht="15.75" x14ac:dyDescent="0.25">
      <c r="A3" s="1"/>
      <c r="B3" s="4" t="s">
        <v>8</v>
      </c>
      <c r="C3" s="86">
        <v>6</v>
      </c>
      <c r="D3" s="87"/>
      <c r="F3" s="79">
        <v>42343</v>
      </c>
      <c r="G3" s="80"/>
      <c r="H3" s="58"/>
      <c r="I3" s="38"/>
      <c r="J3" s="14"/>
      <c r="L3" s="2" t="s">
        <v>154</v>
      </c>
      <c r="M3" s="2" t="str">
        <f ca="1">IF($N3&lt;COUNTIF('Definición técnica de imagenes'!$A$3:$A$102,$G$5),OFFSET('Definición técnica de imagenes'!$A$1,MATCH($G$5,'Definición técnica de imagenes'!$A$1:$A$104,0)-1+$N3,1,1,1),"")</f>
        <v/>
      </c>
      <c r="N3" s="2">
        <v>1</v>
      </c>
      <c r="O3" s="2" t="str">
        <f>'Definición técnica de imagenes'!A4</f>
        <v>M5A</v>
      </c>
    </row>
    <row r="4" spans="1:16" ht="16.5" x14ac:dyDescent="0.3">
      <c r="A4" s="1"/>
      <c r="B4" s="4" t="s">
        <v>54</v>
      </c>
      <c r="C4" s="86" t="s">
        <v>187</v>
      </c>
      <c r="D4" s="87"/>
      <c r="E4" s="5"/>
      <c r="F4" s="37" t="s">
        <v>55</v>
      </c>
      <c r="G4" s="61" t="s">
        <v>189</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8" t="s">
        <v>188</v>
      </c>
      <c r="D5" s="89"/>
      <c r="E5" s="5"/>
      <c r="F5" s="37" t="str">
        <f>IF(G4="Recurso","Motor del recurso","")</f>
        <v/>
      </c>
      <c r="G5" s="61"/>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3" t="s">
        <v>190</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1" t="s">
        <v>62</v>
      </c>
      <c r="G8" s="82"/>
      <c r="H8" s="82"/>
      <c r="I8" s="83"/>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Formato</v>
      </c>
      <c r="F9" s="57" t="s">
        <v>61</v>
      </c>
      <c r="G9" s="57" t="s">
        <v>59</v>
      </c>
      <c r="H9" s="57" t="s">
        <v>60</v>
      </c>
      <c r="I9" s="57" t="s">
        <v>114</v>
      </c>
      <c r="J9" s="18" t="s">
        <v>6</v>
      </c>
      <c r="K9" s="19" t="s">
        <v>7</v>
      </c>
      <c r="O9" s="2" t="str">
        <f>'Definición técnica de imagenes'!A11</f>
        <v>M10B</v>
      </c>
    </row>
    <row r="10" spans="1:16" s="11" customFormat="1" ht="27" x14ac:dyDescent="0.25">
      <c r="A10" s="12" t="str">
        <f>IF(OR(B10&lt;&gt;"",J10&lt;&gt;""),"IMG01","")</f>
        <v>IMG01</v>
      </c>
      <c r="B10" s="62">
        <v>236930143</v>
      </c>
      <c r="C10" s="20" t="str">
        <f t="shared" ref="C10:C41" si="0">IF(OR(B10&lt;&gt;"",J10&lt;&gt;""),IF($G$4="Recurso",CONCATENATE($G$4," ",$G$5),$G$4),"")</f>
        <v>Cuaderno de Estudio</v>
      </c>
      <c r="D10" s="63" t="s">
        <v>191</v>
      </c>
      <c r="E10" s="63" t="s">
        <v>153</v>
      </c>
      <c r="F10" s="13" t="str">
        <f t="shared" ref="F10" si="1">IF(OR(B10&lt;&gt;"",J10&lt;&gt;""),CONCATENATE($C$7,"_",$A10,IF($G$4="Cuaderno de Estudio","_small",CONCATENATE(IF(I10="","","n"),IF(LEFT($G$5,1)="F",".jpg",".png")))),"")</f>
        <v>CN_06_06_CO_IMG01_small</v>
      </c>
      <c r="G10" s="13" t="str">
        <f ca="1">IF($F10&lt;&gt;"",IF($G$4="Recurso",VLOOKUP($E10,OFFSET('Definición técnica de imagenes'!$A$1,MATCH($G$5,'Definición técnica de imagenes'!$A$1:$A$104,0)-1,1,COUNTIF('Definición técnica de imagenes'!$A$3:$A$102,$G$5),5),5,FALSE),'Definición técnica de imagenes'!$F$16),"")</f>
        <v>526 x 370 px</v>
      </c>
      <c r="H10" s="13" t="str">
        <f t="shared" ref="H10" ca="1" si="2">IF(AND(I10&lt;&gt;"",I10&lt;&gt;0),IF(OR(B10&lt;&gt;"",J10&lt;&gt;""),CONCATENATE($C$7,"_",$A10,IF($G$4="Cuaderno de Estudio","_zoom",CONCATENATE("a",IF(LEFT($G$5,1)="F",".jpg",".png")))),""),"")</f>
        <v>CN_06_06_CO_IMG01_zoom</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800 x 600 px</v>
      </c>
      <c r="J10" s="63" t="s">
        <v>192</v>
      </c>
      <c r="K10" s="64" t="s">
        <v>193</v>
      </c>
      <c r="O10" s="2" t="str">
        <f>'Definición técnica de imagenes'!A12</f>
        <v>M12D</v>
      </c>
    </row>
    <row r="11" spans="1:16" s="11" customFormat="1" ht="13.9" customHeight="1" x14ac:dyDescent="0.25">
      <c r="A11" s="12" t="str">
        <f t="shared" ref="A11:A18" si="3">IF(OR(B11&lt;&gt;"",J11&lt;&gt;""),CONCATENATE(LEFT(A10,3),IF(MID(A10,4,2)+1&lt;10,CONCATENATE("0",MID(A10,4,2)+1))),"")</f>
        <v>IMG02</v>
      </c>
      <c r="B11" s="62">
        <v>103262375</v>
      </c>
      <c r="C11" s="20" t="str">
        <f t="shared" si="0"/>
        <v>Cuaderno de Estudio</v>
      </c>
      <c r="D11" s="63" t="s">
        <v>194</v>
      </c>
      <c r="E11" s="63" t="s">
        <v>154</v>
      </c>
      <c r="F11" s="13" t="str">
        <f t="shared" ref="F11:F74" si="4">IF(OR(B11&lt;&gt;"",J11&lt;&gt;""),CONCATENATE($C$7,"_",$A11,IF($G$4="Cuaderno de Estudio","_small",CONCATENATE(IF(I11="","","n"),IF(LEFT($G$5,1)="F",".jpg",".png")))),"")</f>
        <v>CN_06_06_CO_IMG02_small</v>
      </c>
      <c r="G11" s="13" t="str">
        <f ca="1">IF($F11&lt;&gt;"",IF($G$4="Recurso",VLOOKUP($E11,OFFSET('Definición técnica de imagenes'!$A$1,MATCH($G$5,'Definición técnica de imagenes'!$A$1:$A$104,0)-1,1,COUNTIF('Definición técnica de imagenes'!$A$3:$A$102,$G$5),5),5,FALSE),'Definición técnica de imagenes'!$F$16),"")</f>
        <v>526 x 370 px</v>
      </c>
      <c r="H11" s="13" t="str">
        <f t="shared" ref="H11:H74" ca="1" si="5">IF(AND(I11&lt;&gt;"",I11&lt;&gt;0),IF(OR(B11&lt;&gt;"",J11&lt;&gt;""),CONCATENATE($C$7,"_",$A11,IF($G$4="Cuaderno de Estudio","_zoom",CONCATENATE("a",IF(LEFT($G$5,1)="F",".jpg",".png")))),""),"")</f>
        <v>CN_06_06_CO_IMG02_zoom</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800 x 600 px</v>
      </c>
      <c r="J11" s="64" t="s">
        <v>195</v>
      </c>
      <c r="K11" s="65"/>
      <c r="O11" s="2" t="str">
        <f>'Definición técnica de imagenes'!A13</f>
        <v>M101</v>
      </c>
    </row>
    <row r="12" spans="1:16" s="11" customFormat="1" ht="190.5" customHeight="1" x14ac:dyDescent="0.25">
      <c r="A12" s="12" t="str">
        <f t="shared" si="3"/>
        <v>IMG03</v>
      </c>
      <c r="B12" s="62" t="s">
        <v>196</v>
      </c>
      <c r="C12" s="20" t="str">
        <f t="shared" si="0"/>
        <v>Cuaderno de Estudio</v>
      </c>
      <c r="D12" s="63" t="s">
        <v>191</v>
      </c>
      <c r="E12" s="63" t="s">
        <v>153</v>
      </c>
      <c r="F12" s="13" t="str">
        <f t="shared" si="4"/>
        <v>CN_06_06_CO_IMG03_small</v>
      </c>
      <c r="G12" s="13" t="str">
        <f ca="1">IF($F12&lt;&gt;"",IF($G$4="Recurso",VLOOKUP($E12,OFFSET('Definición técnica de imagenes'!$A$1,MATCH($G$5,'Definición técnica de imagenes'!$A$1:$A$104,0)-1,1,COUNTIF('Definición técnica de imagenes'!$A$3:$A$102,$G$5),5),5,FALSE),'Definición técnica de imagenes'!$F$16),"")</f>
        <v>526 x 370 px</v>
      </c>
      <c r="H12" s="13" t="str">
        <f t="shared" ca="1" si="5"/>
        <v>CN_06_06_CO_IMG03_zoom</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800 x 600 px</v>
      </c>
      <c r="J12" s="64" t="s">
        <v>197</v>
      </c>
      <c r="K12" s="64" t="s">
        <v>198</v>
      </c>
      <c r="O12" s="2" t="str">
        <f>'Definición técnica de imagenes'!A18</f>
        <v>Diaporama F1</v>
      </c>
    </row>
    <row r="13" spans="1:16" s="11" customFormat="1" ht="141.75" customHeight="1" x14ac:dyDescent="0.25">
      <c r="A13" s="12" t="str">
        <f t="shared" si="3"/>
        <v>IMG04</v>
      </c>
      <c r="B13" s="62" t="s">
        <v>199</v>
      </c>
      <c r="C13" s="20" t="str">
        <f t="shared" si="0"/>
        <v>Cuaderno de Estudio</v>
      </c>
      <c r="D13" s="63" t="s">
        <v>191</v>
      </c>
      <c r="E13" s="63" t="s">
        <v>153</v>
      </c>
      <c r="F13" s="13" t="str">
        <f t="shared" si="4"/>
        <v>CN_06_06_CO_IMG04_small</v>
      </c>
      <c r="G13" s="13" t="str">
        <f ca="1">IF($F13&lt;&gt;"",IF($G$4="Recurso",VLOOKUP($E13,OFFSET('Definición técnica de imagenes'!$A$1,MATCH($G$5,'Definición técnica de imagenes'!$A$1:$A$104,0)-1,1,COUNTIF('Definición técnica de imagenes'!$A$3:$A$102,$G$5),5),5,FALSE),'Definición técnica de imagenes'!$F$16),"")</f>
        <v>526 x 370 px</v>
      </c>
      <c r="H13" s="13" t="str">
        <f t="shared" ca="1" si="5"/>
        <v>CN_06_06_CO_IMG04_zoom</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800 x 600 px</v>
      </c>
      <c r="J13" s="64" t="s">
        <v>200</v>
      </c>
      <c r="K13" s="64" t="s">
        <v>201</v>
      </c>
      <c r="O13" s="2" t="str">
        <f>'Definición técnica de imagenes'!A19</f>
        <v>F4</v>
      </c>
    </row>
    <row r="14" spans="1:16" s="11" customFormat="1" ht="360.75" customHeight="1" x14ac:dyDescent="0.25">
      <c r="A14" s="12" t="str">
        <f t="shared" si="3"/>
        <v>IMG05</v>
      </c>
      <c r="B14" s="62" t="s">
        <v>202</v>
      </c>
      <c r="C14" s="20" t="str">
        <f t="shared" si="0"/>
        <v>Cuaderno de Estudio</v>
      </c>
      <c r="D14" s="63" t="s">
        <v>191</v>
      </c>
      <c r="E14" s="63" t="s">
        <v>153</v>
      </c>
      <c r="F14" s="13" t="str">
        <f t="shared" si="4"/>
        <v>CN_06_06_CO_IMG05_small</v>
      </c>
      <c r="G14" s="13" t="str">
        <f ca="1">IF($F14&lt;&gt;"",IF($G$4="Recurso",VLOOKUP($E14,OFFSET('Definición técnica de imagenes'!$A$1,MATCH($G$5,'Definición técnica de imagenes'!$A$1:$A$104,0)-1,1,COUNTIF('Definición técnica de imagenes'!$A$3:$A$102,$G$5),5),5,FALSE),'Definición técnica de imagenes'!$F$16),"")</f>
        <v>526 x 370 px</v>
      </c>
      <c r="H14" s="13" t="str">
        <f t="shared" ca="1" si="5"/>
        <v>CN_06_06_CO_IMG05_zoom</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600 px</v>
      </c>
      <c r="J14" s="64" t="s">
        <v>203</v>
      </c>
      <c r="K14" s="64" t="s">
        <v>204</v>
      </c>
      <c r="O14" s="2" t="str">
        <f>'Definición técnica de imagenes'!A22</f>
        <v>F6</v>
      </c>
    </row>
    <row r="15" spans="1:16" s="11" customFormat="1" ht="219.75" customHeight="1" x14ac:dyDescent="0.25">
      <c r="A15" s="12" t="str">
        <f t="shared" si="3"/>
        <v>IMG06</v>
      </c>
      <c r="B15" s="62">
        <v>86357983</v>
      </c>
      <c r="C15" s="20" t="str">
        <f t="shared" si="0"/>
        <v>Cuaderno de Estudio</v>
      </c>
      <c r="D15" s="63" t="s">
        <v>191</v>
      </c>
      <c r="E15" s="63" t="s">
        <v>153</v>
      </c>
      <c r="F15" s="13" t="str">
        <f t="shared" si="4"/>
        <v>CN_06_06_CO_IMG06_small</v>
      </c>
      <c r="G15" s="13" t="str">
        <f ca="1">IF($F15&lt;&gt;"",IF($G$4="Recurso",VLOOKUP($E15,OFFSET('Definición técnica de imagenes'!$A$1,MATCH($G$5,'Definición técnica de imagenes'!$A$1:$A$104,0)-1,1,COUNTIF('Definición técnica de imagenes'!$A$3:$A$102,$G$5),5),5,FALSE),'Definición técnica de imagenes'!$F$16),"")</f>
        <v>526 x 370 px</v>
      </c>
      <c r="H15" s="13" t="str">
        <f t="shared" ca="1" si="5"/>
        <v>CN_06_06_CO_IMG06_zoom</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600 px</v>
      </c>
      <c r="J15" s="66" t="s">
        <v>205</v>
      </c>
      <c r="K15" s="66" t="s">
        <v>206</v>
      </c>
      <c r="O15" s="2" t="str">
        <f>'Definición técnica de imagenes'!A24</f>
        <v>F6B</v>
      </c>
    </row>
    <row r="16" spans="1:16" s="11" customFormat="1" ht="188.25" customHeight="1" x14ac:dyDescent="0.3">
      <c r="A16" s="12" t="str">
        <f t="shared" si="3"/>
        <v>IMG07</v>
      </c>
      <c r="B16" s="62" t="s">
        <v>208</v>
      </c>
      <c r="C16" s="20" t="str">
        <f t="shared" si="0"/>
        <v>Cuaderno de Estudio</v>
      </c>
      <c r="D16" s="63" t="s">
        <v>191</v>
      </c>
      <c r="E16" s="63" t="s">
        <v>153</v>
      </c>
      <c r="F16" s="13" t="str">
        <f t="shared" si="4"/>
        <v>CN_06_06_CO_IMG07_small</v>
      </c>
      <c r="G16" s="13" t="str">
        <f ca="1">IF($F16&lt;&gt;"",IF($G$4="Recurso",VLOOKUP($E16,OFFSET('Definición técnica de imagenes'!$A$1,MATCH($G$5,'Definición técnica de imagenes'!$A$1:$A$104,0)-1,1,COUNTIF('Definición técnica de imagenes'!$A$3:$A$102,$G$5),5),5,FALSE),'Definición técnica de imagenes'!$F$16),"")</f>
        <v>526 x 370 px</v>
      </c>
      <c r="H16" s="13" t="str">
        <f t="shared" ca="1" si="5"/>
        <v>CN_06_06_CO_IMG07_zoom</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600 px</v>
      </c>
      <c r="J16" s="67" t="s">
        <v>207</v>
      </c>
      <c r="K16" s="68" t="s">
        <v>224</v>
      </c>
      <c r="O16" s="2" t="str">
        <f>'Definición técnica de imagenes'!A25</f>
        <v>F7</v>
      </c>
    </row>
    <row r="17" spans="1:15" s="11" customFormat="1" x14ac:dyDescent="0.25">
      <c r="A17" s="12" t="str">
        <f t="shared" si="3"/>
        <v>IMG08</v>
      </c>
      <c r="B17" s="62">
        <v>162570557</v>
      </c>
      <c r="C17" s="20" t="str">
        <f t="shared" si="0"/>
        <v>Cuaderno de Estudio</v>
      </c>
      <c r="D17" s="63" t="s">
        <v>194</v>
      </c>
      <c r="E17" s="63" t="s">
        <v>154</v>
      </c>
      <c r="F17" s="13" t="str">
        <f t="shared" si="4"/>
        <v>CN_06_06_CO_IMG08_small</v>
      </c>
      <c r="G17" s="13" t="str">
        <f ca="1">IF($F17&lt;&gt;"",IF($G$4="Recurso",VLOOKUP($E17,OFFSET('Definición técnica de imagenes'!$A$1,MATCH($G$5,'Definición técnica de imagenes'!$A$1:$A$104,0)-1,1,COUNTIF('Definición técnica de imagenes'!$A$3:$A$102,$G$5),5),5,FALSE),'Definición técnica de imagenes'!$F$16),"")</f>
        <v>526 x 370 px</v>
      </c>
      <c r="H17" s="13" t="str">
        <f t="shared" ca="1" si="5"/>
        <v>CN_06_06_CO_IMG08_zoom</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600 px</v>
      </c>
      <c r="J17" s="66" t="s">
        <v>209</v>
      </c>
      <c r="K17" s="66"/>
      <c r="O17" s="2" t="str">
        <f>'Definición técnica de imagenes'!A27</f>
        <v>F7B</v>
      </c>
    </row>
    <row r="18" spans="1:15" s="11" customFormat="1" ht="267.75" customHeight="1" x14ac:dyDescent="0.25">
      <c r="A18" s="12" t="str">
        <f t="shared" si="3"/>
        <v>IMG09</v>
      </c>
      <c r="B18" s="62" t="s">
        <v>210</v>
      </c>
      <c r="C18" s="20" t="str">
        <f t="shared" si="0"/>
        <v>Cuaderno de Estudio</v>
      </c>
      <c r="D18" s="63" t="s">
        <v>191</v>
      </c>
      <c r="E18" s="63" t="s">
        <v>153</v>
      </c>
      <c r="F18" s="13" t="str">
        <f t="shared" si="4"/>
        <v>CN_06_06_CO_IMG09_small</v>
      </c>
      <c r="G18" s="13" t="str">
        <f ca="1">IF($F18&lt;&gt;"",IF($G$4="Recurso",VLOOKUP($E18,OFFSET('Definición técnica de imagenes'!$A$1,MATCH($G$5,'Definición técnica de imagenes'!$A$1:$A$104,0)-1,1,COUNTIF('Definición técnica de imagenes'!$A$3:$A$102,$G$5),5),5,FALSE),'Definición técnica de imagenes'!$F$16),"")</f>
        <v>526 x 370 px</v>
      </c>
      <c r="H18" s="13" t="str">
        <f t="shared" ca="1" si="5"/>
        <v>CN_06_06_CO_IMG09_zoom</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600 px</v>
      </c>
      <c r="J18" s="66" t="s">
        <v>211</v>
      </c>
      <c r="K18" s="66" t="s">
        <v>212</v>
      </c>
      <c r="O18" s="2" t="str">
        <f>'Definición técnica de imagenes'!A30</f>
        <v>F8</v>
      </c>
    </row>
    <row r="19" spans="1:15" s="11" customFormat="1" ht="309.75" customHeight="1" x14ac:dyDescent="0.3">
      <c r="A19" s="12" t="str">
        <f t="shared" ref="A19:A50" si="6">IF(OR(B19&lt;&gt;"",J19&lt;&gt;""),CONCATENATE(LEFT(A18,3),IF(MID(A18,4,2)+1&lt;10,CONCATENATE("0",MID(A18,4,2)+1),MID(A18,4,2)+1)),"")</f>
        <v>IMG10</v>
      </c>
      <c r="B19" s="62" t="s">
        <v>191</v>
      </c>
      <c r="C19" s="20" t="str">
        <f t="shared" si="0"/>
        <v>Cuaderno de Estudio</v>
      </c>
      <c r="D19" s="63" t="s">
        <v>191</v>
      </c>
      <c r="E19" s="63" t="s">
        <v>153</v>
      </c>
      <c r="F19" s="13" t="str">
        <f t="shared" si="4"/>
        <v>CN_06_06_CO_IMG10_small</v>
      </c>
      <c r="G19" s="13" t="str">
        <f ca="1">IF($F19&lt;&gt;"",IF($G$4="Recurso",VLOOKUP($E19,OFFSET('Definición técnica de imagenes'!$A$1,MATCH($G$5,'Definición técnica de imagenes'!$A$1:$A$104,0)-1,1,COUNTIF('Definición técnica de imagenes'!$A$3:$A$102,$G$5),5),5,FALSE),'Definición técnica de imagenes'!$F$16),"")</f>
        <v>526 x 370 px</v>
      </c>
      <c r="H19" s="13" t="str">
        <f t="shared" ca="1" si="5"/>
        <v>CN_06_06_CO_IMG10_zoom</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600 px</v>
      </c>
      <c r="J19" s="67" t="s">
        <v>213</v>
      </c>
      <c r="K19" s="68" t="s">
        <v>214</v>
      </c>
      <c r="O19" s="2" t="str">
        <f>'Definición técnica de imagenes'!A31</f>
        <v>F10</v>
      </c>
    </row>
    <row r="20" spans="1:15" s="11" customFormat="1" ht="235.5" customHeight="1" x14ac:dyDescent="0.25">
      <c r="A20" s="12" t="str">
        <f t="shared" si="6"/>
        <v>IMG11</v>
      </c>
      <c r="B20" s="62" t="s">
        <v>215</v>
      </c>
      <c r="C20" s="20" t="str">
        <f t="shared" si="0"/>
        <v>Cuaderno de Estudio</v>
      </c>
      <c r="D20" s="63" t="s">
        <v>191</v>
      </c>
      <c r="E20" s="63" t="s">
        <v>153</v>
      </c>
      <c r="F20" s="13" t="str">
        <f t="shared" si="4"/>
        <v>CN_06_06_CO_IMG11_small</v>
      </c>
      <c r="G20" s="13" t="str">
        <f ca="1">IF($F20&lt;&gt;"",IF($G$4="Recurso",VLOOKUP($E20,OFFSET('Definición técnica de imagenes'!$A$1,MATCH($G$5,'Definición técnica de imagenes'!$A$1:$A$104,0)-1,1,COUNTIF('Definición técnica de imagenes'!$A$3:$A$102,$G$5),5),5,FALSE),'Definición técnica de imagenes'!$F$16),"")</f>
        <v>526 x 370 px</v>
      </c>
      <c r="H20" s="13" t="str">
        <f t="shared" ca="1" si="5"/>
        <v>CN_06_06_CO_IMG11_zoom</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600 px</v>
      </c>
      <c r="J20" s="64" t="s">
        <v>216</v>
      </c>
      <c r="K20" s="66" t="s">
        <v>217</v>
      </c>
      <c r="O20" s="2" t="str">
        <f>'Definición técnica de imagenes'!A32</f>
        <v>F10B</v>
      </c>
    </row>
    <row r="21" spans="1:15" s="11" customFormat="1" ht="171.75" customHeight="1" x14ac:dyDescent="0.25">
      <c r="A21" s="12" t="str">
        <f t="shared" si="6"/>
        <v>IMG12</v>
      </c>
      <c r="B21" s="62" t="s">
        <v>218</v>
      </c>
      <c r="C21" s="20" t="str">
        <f t="shared" si="0"/>
        <v>Cuaderno de Estudio</v>
      </c>
      <c r="D21" s="63" t="s">
        <v>191</v>
      </c>
      <c r="E21" s="63" t="s">
        <v>153</v>
      </c>
      <c r="F21" s="13" t="str">
        <f t="shared" si="4"/>
        <v>CN_06_06_CO_IMG12_small</v>
      </c>
      <c r="G21" s="13" t="str">
        <f ca="1">IF($F21&lt;&gt;"",IF($G$4="Recurso",VLOOKUP($E21,OFFSET('Definición técnica de imagenes'!$A$1,MATCH($G$5,'Definición técnica de imagenes'!$A$1:$A$104,0)-1,1,COUNTIF('Definición técnica de imagenes'!$A$3:$A$102,$G$5),5),5,FALSE),'Definición técnica de imagenes'!$F$16),"")</f>
        <v>526 x 370 px</v>
      </c>
      <c r="H21" s="13" t="str">
        <f t="shared" ca="1" si="5"/>
        <v>CN_06_06_CO_IMG12_zoom</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600 px</v>
      </c>
      <c r="J21" s="66" t="s">
        <v>219</v>
      </c>
      <c r="K21" s="66" t="s">
        <v>223</v>
      </c>
      <c r="O21" s="2" t="str">
        <f>'Definición técnica de imagenes'!A33</f>
        <v>F11</v>
      </c>
    </row>
    <row r="22" spans="1:15" s="11" customFormat="1" ht="324" customHeight="1" x14ac:dyDescent="0.25">
      <c r="A22" s="12" t="str">
        <f t="shared" si="6"/>
        <v>IMG13</v>
      </c>
      <c r="B22" s="62" t="s">
        <v>220</v>
      </c>
      <c r="C22" s="20" t="str">
        <f t="shared" si="0"/>
        <v>Cuaderno de Estudio</v>
      </c>
      <c r="D22" s="63" t="s">
        <v>191</v>
      </c>
      <c r="E22" s="63" t="s">
        <v>153</v>
      </c>
      <c r="F22" s="13" t="str">
        <f t="shared" si="4"/>
        <v>CN_06_06_CO_IMG13_small</v>
      </c>
      <c r="G22" s="13" t="str">
        <f ca="1">IF($F22&lt;&gt;"",IF($G$4="Recurso",VLOOKUP($E22,OFFSET('Definición técnica de imagenes'!$A$1,MATCH($G$5,'Definición técnica de imagenes'!$A$1:$A$104,0)-1,1,COUNTIF('Definición técnica de imagenes'!$A$3:$A$102,$G$5),5),5,FALSE),'Definición técnica de imagenes'!$F$16),"")</f>
        <v>526 x 370 px</v>
      </c>
      <c r="H22" s="13" t="str">
        <f t="shared" ca="1" si="5"/>
        <v>CN_06_06_CO_IMG13_zoom</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600 px</v>
      </c>
      <c r="J22" s="63" t="s">
        <v>221</v>
      </c>
      <c r="K22" s="66" t="s">
        <v>222</v>
      </c>
      <c r="O22" s="2" t="str">
        <f>'Definición técnica de imagenes'!A34</f>
        <v>F12</v>
      </c>
    </row>
    <row r="23" spans="1:15" s="11" customFormat="1" ht="304.5" customHeight="1" x14ac:dyDescent="0.25">
      <c r="A23" s="12" t="str">
        <f t="shared" si="6"/>
        <v>IMG14</v>
      </c>
      <c r="B23" s="62" t="s">
        <v>225</v>
      </c>
      <c r="C23" s="20" t="str">
        <f t="shared" si="0"/>
        <v>Cuaderno de Estudio</v>
      </c>
      <c r="D23" s="63" t="s">
        <v>191</v>
      </c>
      <c r="E23" s="63" t="s">
        <v>153</v>
      </c>
      <c r="F23" s="13" t="str">
        <f t="shared" si="4"/>
        <v>CN_06_06_CO_IMG14_small</v>
      </c>
      <c r="G23" s="13" t="str">
        <f ca="1">IF($F23&lt;&gt;"",IF($G$4="Recurso",VLOOKUP($E23,OFFSET('Definición técnica de imagenes'!$A$1,MATCH($G$5,'Definición técnica de imagenes'!$A$1:$A$104,0)-1,1,COUNTIF('Definición técnica de imagenes'!$A$3:$A$102,$G$5),5),5,FALSE),'Definición técnica de imagenes'!$F$16),"")</f>
        <v>526 x 370 px</v>
      </c>
      <c r="H23" s="13" t="str">
        <f t="shared" ca="1" si="5"/>
        <v>CN_06_06_CO_IMG14_zoom</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600 px</v>
      </c>
      <c r="J23" s="64" t="s">
        <v>226</v>
      </c>
      <c r="K23" s="64" t="s">
        <v>227</v>
      </c>
      <c r="O23" s="2" t="str">
        <f>'Definición técnica de imagenes'!A35</f>
        <v>F13</v>
      </c>
    </row>
    <row r="24" spans="1:15" s="11" customFormat="1" ht="319.5" customHeight="1" x14ac:dyDescent="0.25">
      <c r="A24" s="12" t="str">
        <f t="shared" si="6"/>
        <v>IMG15</v>
      </c>
      <c r="B24" s="62">
        <v>228843244</v>
      </c>
      <c r="C24" s="20" t="str">
        <f t="shared" si="0"/>
        <v>Cuaderno de Estudio</v>
      </c>
      <c r="D24" s="63" t="s">
        <v>191</v>
      </c>
      <c r="E24" s="63" t="s">
        <v>153</v>
      </c>
      <c r="F24" s="13" t="str">
        <f t="shared" si="4"/>
        <v>CN_06_06_CO_IMG15_small</v>
      </c>
      <c r="G24" s="13" t="str">
        <f ca="1">IF($F24&lt;&gt;"",IF($G$4="Recurso",VLOOKUP($E24,OFFSET('Definición técnica de imagenes'!$A$1,MATCH($G$5,'Definición técnica de imagenes'!$A$1:$A$104,0)-1,1,COUNTIF('Definición técnica de imagenes'!$A$3:$A$102,$G$5),5),5,FALSE),'Definición técnica de imagenes'!$F$16),"")</f>
        <v>526 x 370 px</v>
      </c>
      <c r="H24" s="13" t="str">
        <f t="shared" ca="1" si="5"/>
        <v>CN_06_06_CO_IMG15_zoom</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600 px</v>
      </c>
      <c r="J24" s="63" t="s">
        <v>228</v>
      </c>
      <c r="K24" s="65" t="s">
        <v>229</v>
      </c>
      <c r="O24" s="2" t="str">
        <f>'Definición técnica de imagenes'!A37</f>
        <v>F13B</v>
      </c>
    </row>
    <row r="25" spans="1:15" s="11" customFormat="1" ht="265.5" customHeight="1" x14ac:dyDescent="0.25">
      <c r="A25" s="12" t="str">
        <f t="shared" si="6"/>
        <v>IMG16</v>
      </c>
      <c r="B25" s="62">
        <v>229810762</v>
      </c>
      <c r="C25" s="20" t="str">
        <f t="shared" si="0"/>
        <v>Cuaderno de Estudio</v>
      </c>
      <c r="D25" s="63" t="s">
        <v>191</v>
      </c>
      <c r="E25" s="63" t="s">
        <v>153</v>
      </c>
      <c r="F25" s="13" t="str">
        <f t="shared" si="4"/>
        <v>CN_06_06_CO_IMG16_small</v>
      </c>
      <c r="G25" s="13" t="str">
        <f ca="1">IF($F25&lt;&gt;"",IF($G$4="Recurso",VLOOKUP($E25,OFFSET('Definición técnica de imagenes'!$A$1,MATCH($G$5,'Definición técnica de imagenes'!$A$1:$A$104,0)-1,1,COUNTIF('Definición técnica de imagenes'!$A$3:$A$102,$G$5),5),5,FALSE),'Definición técnica de imagenes'!$F$16),"")</f>
        <v>526 x 370 px</v>
      </c>
      <c r="H25" s="13" t="str">
        <f t="shared" ca="1" si="5"/>
        <v>CN_06_06_CO_IMG16_zoom</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600 px</v>
      </c>
      <c r="J25" s="63"/>
      <c r="K25" s="64" t="s">
        <v>230</v>
      </c>
    </row>
    <row r="26" spans="1:15" s="11" customFormat="1" ht="228" customHeight="1" x14ac:dyDescent="0.25">
      <c r="A26" s="12" t="str">
        <f t="shared" si="6"/>
        <v>IMG17</v>
      </c>
      <c r="B26" s="62">
        <v>228844606</v>
      </c>
      <c r="C26" s="20" t="str">
        <f t="shared" si="0"/>
        <v>Cuaderno de Estudio</v>
      </c>
      <c r="D26" s="63" t="s">
        <v>191</v>
      </c>
      <c r="E26" s="63" t="s">
        <v>153</v>
      </c>
      <c r="F26" s="13" t="str">
        <f t="shared" si="4"/>
        <v>CN_06_06_CO_IMG17_small</v>
      </c>
      <c r="G26" s="13" t="str">
        <f ca="1">IF($F26&lt;&gt;"",IF($G$4="Recurso",VLOOKUP($E26,OFFSET('Definición técnica de imagenes'!$A$1,MATCH($G$5,'Definición técnica de imagenes'!$A$1:$A$104,0)-1,1,COUNTIF('Definición técnica de imagenes'!$A$3:$A$102,$G$5),5),5,FALSE),'Definición técnica de imagenes'!$F$16),"")</f>
        <v>526 x 370 px</v>
      </c>
      <c r="H26" s="13" t="str">
        <f t="shared" ca="1" si="5"/>
        <v>CN_06_06_CO_IMG17_zoom</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800 x 600 px</v>
      </c>
      <c r="J26" s="63" t="s">
        <v>231</v>
      </c>
      <c r="K26" s="64" t="s">
        <v>232</v>
      </c>
    </row>
    <row r="27" spans="1:15" s="11" customFormat="1" ht="357.75" customHeight="1" x14ac:dyDescent="0.25">
      <c r="A27" s="12" t="str">
        <f t="shared" si="6"/>
        <v>IMG18</v>
      </c>
      <c r="B27" s="62" t="s">
        <v>233</v>
      </c>
      <c r="C27" s="20" t="str">
        <f t="shared" si="0"/>
        <v>Cuaderno de Estudio</v>
      </c>
      <c r="D27" s="63" t="s">
        <v>191</v>
      </c>
      <c r="E27" s="63" t="s">
        <v>153</v>
      </c>
      <c r="F27" s="13" t="str">
        <f t="shared" si="4"/>
        <v>CN_06_06_CO_IMG18_small</v>
      </c>
      <c r="G27" s="13" t="str">
        <f ca="1">IF($F27&lt;&gt;"",IF($G$4="Recurso",VLOOKUP($E27,OFFSET('Definición técnica de imagenes'!$A$1,MATCH($G$5,'Definición técnica de imagenes'!$A$1:$A$104,0)-1,1,COUNTIF('Definición técnica de imagenes'!$A$3:$A$102,$G$5),5),5,FALSE),'Definición técnica de imagenes'!$F$16),"")</f>
        <v>526 x 370 px</v>
      </c>
      <c r="H27" s="13" t="str">
        <f t="shared" ca="1" si="5"/>
        <v>CN_06_06_CO_IMG18_zoom</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800 x 600 px</v>
      </c>
      <c r="J27" s="64" t="s">
        <v>234</v>
      </c>
      <c r="K27" s="64" t="s">
        <v>235</v>
      </c>
      <c r="O27" s="2"/>
    </row>
    <row r="28" spans="1:15" s="11" customFormat="1" ht="123" customHeight="1" x14ac:dyDescent="0.25">
      <c r="A28" s="12" t="str">
        <f t="shared" si="6"/>
        <v>IMG19</v>
      </c>
      <c r="B28" s="62" t="s">
        <v>236</v>
      </c>
      <c r="C28" s="20" t="str">
        <f t="shared" si="0"/>
        <v>Cuaderno de Estudio</v>
      </c>
      <c r="D28" s="63" t="s">
        <v>194</v>
      </c>
      <c r="E28" s="63" t="s">
        <v>153</v>
      </c>
      <c r="F28" s="13" t="str">
        <f t="shared" si="4"/>
        <v>CN_06_06_CO_IMG19_small</v>
      </c>
      <c r="G28" s="13" t="str">
        <f ca="1">IF($F28&lt;&gt;"",IF($G$4="Recurso",VLOOKUP($E28,OFFSET('Definición técnica de imagenes'!$A$1,MATCH($G$5,'Definición técnica de imagenes'!$A$1:$A$104,0)-1,1,COUNTIF('Definición técnica de imagenes'!$A$3:$A$102,$G$5),5),5,FALSE),'Definición técnica de imagenes'!$F$16),"")</f>
        <v>526 x 370 px</v>
      </c>
      <c r="H28" s="13" t="str">
        <f t="shared" ca="1" si="5"/>
        <v>CN_06_06_CO_IMG19_zoom</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800 x 600 px</v>
      </c>
      <c r="J28" s="64" t="s">
        <v>237</v>
      </c>
      <c r="K28" s="64"/>
    </row>
    <row r="29" spans="1:15" s="11" customFormat="1" ht="327" customHeight="1" x14ac:dyDescent="0.25">
      <c r="A29" s="12" t="str">
        <f t="shared" si="6"/>
        <v>IMG20</v>
      </c>
      <c r="B29" s="62">
        <v>90015376</v>
      </c>
      <c r="C29" s="20" t="str">
        <f t="shared" si="0"/>
        <v>Cuaderno de Estudio</v>
      </c>
      <c r="D29" s="63" t="s">
        <v>191</v>
      </c>
      <c r="E29" s="63" t="s">
        <v>153</v>
      </c>
      <c r="F29" s="13" t="str">
        <f t="shared" si="4"/>
        <v>CN_06_06_CO_IMG20_small</v>
      </c>
      <c r="G29" s="13" t="str">
        <f ca="1">IF($F29&lt;&gt;"",IF($G$4="Recurso",VLOOKUP($E29,OFFSET('Definición técnica de imagenes'!$A$1,MATCH($G$5,'Definición técnica de imagenes'!$A$1:$A$104,0)-1,1,COUNTIF('Definición técnica de imagenes'!$A$3:$A$102,$G$5),5),5,FALSE),'Definición técnica de imagenes'!$F$16),"")</f>
        <v>526 x 370 px</v>
      </c>
      <c r="H29" s="13" t="str">
        <f t="shared" ca="1" si="5"/>
        <v>CN_06_06_CO_IMG20_zoom</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800 x 600 px</v>
      </c>
      <c r="J29" s="64" t="s">
        <v>238</v>
      </c>
      <c r="K29" s="64" t="s">
        <v>239</v>
      </c>
    </row>
    <row r="30" spans="1:15" s="11" customFormat="1" x14ac:dyDescent="0.25">
      <c r="A30" s="12" t="str">
        <f t="shared" si="6"/>
        <v>IMG21</v>
      </c>
      <c r="B30" s="62">
        <v>251539786</v>
      </c>
      <c r="C30" s="20" t="str">
        <f t="shared" si="0"/>
        <v>Cuaderno de Estudio</v>
      </c>
      <c r="D30" s="63" t="s">
        <v>194</v>
      </c>
      <c r="E30" s="63" t="s">
        <v>153</v>
      </c>
      <c r="F30" s="13" t="str">
        <f t="shared" si="4"/>
        <v>CN_06_06_CO_IMG21_small</v>
      </c>
      <c r="G30" s="13" t="str">
        <f ca="1">IF($F30&lt;&gt;"",IF($G$4="Recurso",VLOOKUP($E30,OFFSET('Definición técnica de imagenes'!$A$1,MATCH($G$5,'Definición técnica de imagenes'!$A$1:$A$104,0)-1,1,COUNTIF('Definición técnica de imagenes'!$A$3:$A$102,$G$5),5),5,FALSE),'Definición técnica de imagenes'!$F$16),"")</f>
        <v>526 x 370 px</v>
      </c>
      <c r="H30" s="13" t="str">
        <f t="shared" ca="1" si="5"/>
        <v>CN_06_06_CO_IMG21_zoom</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800 x 600 px</v>
      </c>
      <c r="J30" s="64" t="s">
        <v>240</v>
      </c>
      <c r="K30" s="64"/>
    </row>
    <row r="31" spans="1:15" s="11" customFormat="1" x14ac:dyDescent="0.25">
      <c r="A31" s="12" t="str">
        <f t="shared" si="6"/>
        <v/>
      </c>
      <c r="B31" s="62"/>
      <c r="C31" s="20" t="str">
        <f t="shared" si="0"/>
        <v/>
      </c>
      <c r="D31" s="63"/>
      <c r="E31" s="63"/>
      <c r="F31" s="13" t="str">
        <f t="shared" si="4"/>
        <v/>
      </c>
      <c r="G31" s="13" t="str">
        <f ca="1">IF($F31&lt;&gt;"",IF($G$4="Recurso",VLOOKUP($E31,OFFSET('Definición técnica de imagenes'!$A$1,MATCH($G$5,'Definición técnica de imagenes'!$A$1:$A$104,0)-1,1,COUNTIF('Definición técnica de imagenes'!$A$3:$A$102,$G$5),5),5,FALSE),'Definición técnica de imagenes'!$F$16),"")</f>
        <v/>
      </c>
      <c r="H31" s="13" t="str">
        <f t="shared" ca="1" si="5"/>
        <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
      </c>
      <c r="J31" s="64"/>
      <c r="K31" s="64"/>
    </row>
    <row r="32" spans="1:15" s="11" customFormat="1" x14ac:dyDescent="0.25">
      <c r="A32" s="12" t="str">
        <f t="shared" si="6"/>
        <v/>
      </c>
      <c r="B32" s="62"/>
      <c r="C32" s="20" t="str">
        <f t="shared" si="0"/>
        <v/>
      </c>
      <c r="D32" s="63"/>
      <c r="E32" s="63"/>
      <c r="F32" s="13" t="str">
        <f t="shared" si="4"/>
        <v/>
      </c>
      <c r="G32" s="13" t="str">
        <f ca="1">IF($F32&lt;&gt;"",IF($G$4="Recurso",VLOOKUP($E32,OFFSET('Definición técnica de imagenes'!$A$1,MATCH($G$5,'Definición técnica de imagenes'!$A$1:$A$104,0)-1,1,COUNTIF('Definición técnica de imagenes'!$A$3:$A$102,$G$5),5),5,FALSE),'Definición técnica de imagenes'!$F$16),"")</f>
        <v/>
      </c>
      <c r="H32" s="13" t="str">
        <f t="shared" ca="1" si="5"/>
        <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
      </c>
      <c r="J32" s="64"/>
      <c r="K32" s="64"/>
    </row>
    <row r="33" spans="1:15" s="11" customFormat="1" x14ac:dyDescent="0.25">
      <c r="A33" s="12" t="str">
        <f t="shared" si="6"/>
        <v/>
      </c>
      <c r="B33" s="62"/>
      <c r="C33" s="20" t="str">
        <f t="shared" si="0"/>
        <v/>
      </c>
      <c r="D33" s="63"/>
      <c r="E33" s="63"/>
      <c r="F33" s="13" t="str">
        <f t="shared" si="4"/>
        <v/>
      </c>
      <c r="G33" s="13" t="str">
        <f ca="1">IF($F33&lt;&gt;"",IF($G$4="Recurso",VLOOKUP($E33,OFFSET('Definición técnica de imagenes'!$A$1,MATCH($G$5,'Definición técnica de imagenes'!$A$1:$A$104,0)-1,1,COUNTIF('Definición técnica de imagenes'!$A$3:$A$102,$G$5),5),5,FALSE),'Definición técnica de imagenes'!$F$16),"")</f>
        <v/>
      </c>
      <c r="H33" s="13" t="str">
        <f t="shared" ca="1" si="5"/>
        <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
      </c>
      <c r="J33" s="64"/>
      <c r="K33" s="64"/>
    </row>
    <row r="34" spans="1:15" s="11" customFormat="1" x14ac:dyDescent="0.25">
      <c r="A34" s="12" t="str">
        <f t="shared" si="6"/>
        <v/>
      </c>
      <c r="B34" s="62"/>
      <c r="C34" s="20" t="str">
        <f t="shared" si="0"/>
        <v/>
      </c>
      <c r="D34" s="63"/>
      <c r="E34" s="63"/>
      <c r="F34" s="13" t="str">
        <f t="shared" si="4"/>
        <v/>
      </c>
      <c r="G34" s="13" t="str">
        <f ca="1">IF($F34&lt;&gt;"",IF($G$4="Recurso",VLOOKUP($E34,OFFSET('Definición técnica de imagenes'!$A$1,MATCH($G$5,'Definición técnica de imagenes'!$A$1:$A$104,0)-1,1,COUNTIF('Definición técnica de imagenes'!$A$3:$A$102,$G$5),5),5,FALSE),'Definición técnica de imagenes'!$F$16),"")</f>
        <v/>
      </c>
      <c r="H34" s="13" t="str">
        <f t="shared" ca="1" si="5"/>
        <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
      </c>
      <c r="J34" s="64"/>
      <c r="K34" s="64"/>
      <c r="O34" s="2"/>
    </row>
    <row r="35" spans="1:15" s="11" customFormat="1" x14ac:dyDescent="0.25">
      <c r="A35" s="12" t="str">
        <f t="shared" si="6"/>
        <v/>
      </c>
      <c r="B35" s="62"/>
      <c r="C35" s="20" t="str">
        <f t="shared" si="0"/>
        <v/>
      </c>
      <c r="D35" s="63"/>
      <c r="E35" s="63"/>
      <c r="F35" s="13" t="str">
        <f t="shared" si="4"/>
        <v/>
      </c>
      <c r="G35" s="13" t="str">
        <f ca="1">IF($F35&lt;&gt;"",IF($G$4="Recurso",VLOOKUP($E35,OFFSET('Definición técnica de imagenes'!$A$1,MATCH($G$5,'Definición técnica de imagenes'!$A$1:$A$104,0)-1,1,COUNTIF('Definición técnica de imagenes'!$A$3:$A$102,$G$5),5),5,FALSE),'Definición técnica de imagenes'!$F$16),"")</f>
        <v/>
      </c>
      <c r="H35" s="13" t="str">
        <f t="shared" ca="1" si="5"/>
        <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
      </c>
      <c r="J35" s="63"/>
      <c r="K35" s="65"/>
      <c r="O35" s="2"/>
    </row>
    <row r="36" spans="1:15" s="11" customFormat="1" x14ac:dyDescent="0.25">
      <c r="A36" s="12" t="str">
        <f t="shared" si="6"/>
        <v/>
      </c>
      <c r="B36" s="62"/>
      <c r="C36" s="20" t="str">
        <f t="shared" si="0"/>
        <v/>
      </c>
      <c r="D36" s="63"/>
      <c r="E36" s="63"/>
      <c r="F36" s="13" t="str">
        <f t="shared" si="4"/>
        <v/>
      </c>
      <c r="G36" s="13" t="str">
        <f ca="1">IF($F36&lt;&gt;"",IF($G$4="Recurso",VLOOKUP($E36,OFFSET('Definición técnica de imagenes'!$A$1,MATCH($G$5,'Definición técnica de imagenes'!$A$1:$A$104,0)-1,1,COUNTIF('Definición técnica de imagenes'!$A$3:$A$102,$G$5),5),5,FALSE),'Definición técnica de imagenes'!$F$16),"")</f>
        <v/>
      </c>
      <c r="H36" s="13" t="str">
        <f t="shared" ca="1" si="5"/>
        <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
      </c>
      <c r="J36" s="63"/>
      <c r="K36" s="65"/>
      <c r="O36" s="2"/>
    </row>
    <row r="37" spans="1:15" s="11" customFormat="1" x14ac:dyDescent="0.25">
      <c r="A37" s="12" t="str">
        <f t="shared" si="6"/>
        <v/>
      </c>
      <c r="B37" s="62"/>
      <c r="C37" s="20" t="str">
        <f t="shared" si="0"/>
        <v/>
      </c>
      <c r="D37" s="63"/>
      <c r="E37" s="63"/>
      <c r="F37" s="13" t="str">
        <f t="shared" si="4"/>
        <v/>
      </c>
      <c r="G37" s="13" t="str">
        <f ca="1">IF($F37&lt;&gt;"",IF($G$4="Recurso",VLOOKUP($E37,OFFSET('Definición técnica de imagenes'!$A$1,MATCH($G$5,'Definición técnica de imagenes'!$A$1:$A$104,0)-1,1,COUNTIF('Definición técnica de imagenes'!$A$3:$A$102,$G$5),5),5,FALSE),'Definición técnica de imagenes'!$F$16),"")</f>
        <v/>
      </c>
      <c r="H37" s="13" t="str">
        <f t="shared" ca="1" si="5"/>
        <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
      </c>
      <c r="J37" s="69"/>
      <c r="K37" s="65"/>
    </row>
    <row r="38" spans="1:15" s="11" customFormat="1" x14ac:dyDescent="0.25">
      <c r="A38" s="12" t="str">
        <f t="shared" si="6"/>
        <v/>
      </c>
      <c r="B38" s="62"/>
      <c r="C38" s="20" t="str">
        <f t="shared" si="0"/>
        <v/>
      </c>
      <c r="D38" s="63"/>
      <c r="E38" s="63"/>
      <c r="F38" s="13" t="str">
        <f t="shared" si="4"/>
        <v/>
      </c>
      <c r="G38" s="13" t="str">
        <f ca="1">IF($F38&lt;&gt;"",IF($G$4="Recurso",VLOOKUP($E38,OFFSET('Definición técnica de imagenes'!$A$1,MATCH($G$5,'Definición técnica de imagenes'!$A$1:$A$104,0)-1,1,COUNTIF('Definición técnica de imagenes'!$A$3:$A$102,$G$5),5),5,FALSE),'Definición técnica de imagenes'!$F$16),"")</f>
        <v/>
      </c>
      <c r="H38" s="13" t="str">
        <f t="shared" ca="1" si="5"/>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70"/>
      <c r="K38" s="65"/>
    </row>
    <row r="39" spans="1:15" s="11" customFormat="1" x14ac:dyDescent="0.25">
      <c r="A39" s="12" t="str">
        <f t="shared" si="6"/>
        <v/>
      </c>
      <c r="B39" s="62"/>
      <c r="C39" s="20" t="str">
        <f t="shared" si="0"/>
        <v/>
      </c>
      <c r="D39" s="63"/>
      <c r="E39" s="63"/>
      <c r="F39" s="13" t="str">
        <f t="shared" si="4"/>
        <v/>
      </c>
      <c r="G39" s="13" t="str">
        <f ca="1">IF($F39&lt;&gt;"",IF($G$4="Recurso",VLOOKUP($E39,OFFSET('Definición técnica de imagenes'!$A$1,MATCH($G$5,'Definición técnica de imagenes'!$A$1:$A$104,0)-1,1,COUNTIF('Definición técnica de imagenes'!$A$3:$A$102,$G$5),5),5,FALSE),'Definición técnica de imagenes'!$F$16),"")</f>
        <v/>
      </c>
      <c r="H39" s="13" t="str">
        <f t="shared" ca="1" si="5"/>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3"/>
      <c r="K39" s="65"/>
    </row>
    <row r="40" spans="1:15" s="11" customFormat="1" x14ac:dyDescent="0.25">
      <c r="A40" s="12" t="str">
        <f t="shared" si="6"/>
        <v/>
      </c>
      <c r="B40" s="62"/>
      <c r="C40" s="20" t="str">
        <f t="shared" si="0"/>
        <v/>
      </c>
      <c r="D40" s="63"/>
      <c r="E40" s="63"/>
      <c r="F40" s="13" t="str">
        <f t="shared" si="4"/>
        <v/>
      </c>
      <c r="G40" s="13" t="str">
        <f ca="1">IF($F40&lt;&gt;"",IF($G$4="Recurso",VLOOKUP($E40,OFFSET('Definición técnica de imagenes'!$A$1,MATCH($G$5,'Definición técnica de imagenes'!$A$1:$A$104,0)-1,1,COUNTIF('Definición técnica de imagenes'!$A$3:$A$102,$G$5),5),5,FALSE),'Definición técnica de imagenes'!$F$16),"")</f>
        <v/>
      </c>
      <c r="H40" s="13" t="str">
        <f t="shared" ca="1" si="5"/>
        <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
      </c>
      <c r="J40" s="63"/>
      <c r="K40" s="65"/>
    </row>
    <row r="41" spans="1:15" s="11" customFormat="1" x14ac:dyDescent="0.25">
      <c r="A41" s="12" t="str">
        <f t="shared" si="6"/>
        <v/>
      </c>
      <c r="B41" s="62"/>
      <c r="C41" s="20" t="str">
        <f t="shared" si="0"/>
        <v/>
      </c>
      <c r="D41" s="63"/>
      <c r="E41" s="63"/>
      <c r="F41" s="13" t="str">
        <f t="shared" si="4"/>
        <v/>
      </c>
      <c r="G41" s="13" t="str">
        <f ca="1">IF($F41&lt;&gt;"",IF($G$4="Recurso",VLOOKUP($E41,OFFSET('Definición técnica de imagenes'!$A$1,MATCH($G$5,'Definición técnica de imagenes'!$A$1:$A$104,0)-1,1,COUNTIF('Definición técnica de imagenes'!$A$3:$A$102,$G$5),5),5,FALSE),'Definición técnica de imagenes'!$F$16),"")</f>
        <v/>
      </c>
      <c r="H41" s="13" t="str">
        <f t="shared" ca="1" si="5"/>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c r="K41" s="65"/>
    </row>
    <row r="42" spans="1:15" s="11" customFormat="1" x14ac:dyDescent="0.25">
      <c r="A42" s="12" t="str">
        <f t="shared" si="6"/>
        <v/>
      </c>
      <c r="B42" s="62"/>
      <c r="C42" s="20" t="str">
        <f t="shared" ref="C42:C73" si="7">IF(OR(B42&lt;&gt;"",J42&lt;&gt;""),IF($G$4="Recurso",CONCATENATE($G$4," ",$G$5),$G$4),"")</f>
        <v/>
      </c>
      <c r="D42" s="63"/>
      <c r="E42" s="63"/>
      <c r="F42" s="13" t="str">
        <f t="shared" si="4"/>
        <v/>
      </c>
      <c r="G42" s="13" t="str">
        <f ca="1">IF($F42&lt;&gt;"",IF($G$4="Recurso",VLOOKUP($E42,OFFSET('Definición técnica de imagenes'!$A$1,MATCH($G$5,'Definición técnica de imagenes'!$A$1:$A$104,0)-1,1,COUNTIF('Definición técnica de imagenes'!$A$3:$A$102,$G$5),5),5,FALSE),'Definición técnica de imagenes'!$F$16),"")</f>
        <v/>
      </c>
      <c r="H42" s="13" t="str">
        <f t="shared" ca="1" si="5"/>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5"/>
    </row>
    <row r="43" spans="1:15" s="11" customFormat="1" x14ac:dyDescent="0.25">
      <c r="A43" s="12" t="str">
        <f t="shared" si="6"/>
        <v/>
      </c>
      <c r="B43" s="62"/>
      <c r="C43" s="20" t="str">
        <f t="shared" si="7"/>
        <v/>
      </c>
      <c r="D43" s="63"/>
      <c r="E43" s="63"/>
      <c r="F43" s="13" t="str">
        <f t="shared" si="4"/>
        <v/>
      </c>
      <c r="G43" s="13" t="str">
        <f ca="1">IF($F43&lt;&gt;"",IF($G$4="Recurso",VLOOKUP($E43,OFFSET('Definición técnica de imagenes'!$A$1,MATCH($G$5,'Definición técnica de imagenes'!$A$1:$A$104,0)-1,1,COUNTIF('Definición técnica de imagenes'!$A$3:$A$102,$G$5),5),5,FALSE),'Definición técnica de imagenes'!$F$16),"")</f>
        <v/>
      </c>
      <c r="H43" s="13" t="str">
        <f t="shared" ca="1" si="5"/>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5"/>
    </row>
    <row r="44" spans="1:15" s="11" customFormat="1" x14ac:dyDescent="0.25">
      <c r="A44" s="12" t="str">
        <f t="shared" si="6"/>
        <v/>
      </c>
      <c r="B44" s="62"/>
      <c r="C44" s="20" t="str">
        <f t="shared" si="7"/>
        <v/>
      </c>
      <c r="D44" s="63"/>
      <c r="E44" s="63"/>
      <c r="F44" s="13" t="str">
        <f t="shared" si="4"/>
        <v/>
      </c>
      <c r="G44" s="13" t="str">
        <f ca="1">IF($F44&lt;&gt;"",IF($G$4="Recurso",VLOOKUP($E44,OFFSET('Definición técnica de imagenes'!$A$1,MATCH($G$5,'Definición técnica de imagenes'!$A$1:$A$104,0)-1,1,COUNTIF('Definición técnica de imagenes'!$A$3:$A$102,$G$5),5),5,FALSE),'Definición técnica de imagenes'!$F$16),"")</f>
        <v/>
      </c>
      <c r="H44" s="13" t="str">
        <f t="shared" ca="1" si="5"/>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row>
    <row r="45" spans="1:15" s="11" customFormat="1" x14ac:dyDescent="0.25">
      <c r="A45" s="12" t="str">
        <f t="shared" si="6"/>
        <v/>
      </c>
      <c r="B45" s="62"/>
      <c r="C45" s="20" t="str">
        <f t="shared" si="7"/>
        <v/>
      </c>
      <c r="D45" s="63"/>
      <c r="E45" s="63"/>
      <c r="F45" s="13" t="str">
        <f t="shared" si="4"/>
        <v/>
      </c>
      <c r="G45" s="13" t="str">
        <f ca="1">IF($F45&lt;&gt;"",IF($G$4="Recurso",VLOOKUP($E45,OFFSET('Definición técnica de imagenes'!$A$1,MATCH($G$5,'Definición técnica de imagenes'!$A$1:$A$104,0)-1,1,COUNTIF('Definición técnica de imagenes'!$A$3:$A$102,$G$5),5),5,FALSE),'Definición técnica de imagenes'!$F$16),"")</f>
        <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x14ac:dyDescent="0.25">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2" t="s">
        <v>38</v>
      </c>
      <c r="B1" s="93"/>
      <c r="C1" s="93"/>
      <c r="D1" s="93"/>
      <c r="E1" s="93"/>
      <c r="F1" s="94"/>
    </row>
    <row r="2" spans="1:11" x14ac:dyDescent="0.25">
      <c r="A2" s="30" t="s">
        <v>42</v>
      </c>
      <c r="B2" s="31"/>
      <c r="C2" s="95" t="s">
        <v>13</v>
      </c>
      <c r="D2" s="96"/>
      <c r="E2" s="97"/>
      <c r="F2" s="32"/>
    </row>
    <row r="3" spans="1:11" ht="63" x14ac:dyDescent="0.25">
      <c r="A3" s="33" t="s">
        <v>43</v>
      </c>
      <c r="B3" s="31"/>
      <c r="C3" s="101" t="s">
        <v>14</v>
      </c>
      <c r="D3" s="102"/>
      <c r="E3" s="103"/>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4" t="str">
        <f>CONCATENATE(H21,"_",I21,"_",J21,"_CO")</f>
        <v>LE_07_04_CO</v>
      </c>
      <c r="E5" s="105"/>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0" t="str">
        <f>CONCATENATE("SolicitudGrafica_",D5,".xls")</f>
        <v>SolicitudGrafica_LE_07_04_CO.xls</v>
      </c>
      <c r="E7" s="90"/>
      <c r="F7" s="91"/>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2" t="s">
        <v>41</v>
      </c>
      <c r="B13" s="93"/>
      <c r="C13" s="93"/>
      <c r="D13" s="93"/>
      <c r="E13" s="93"/>
      <c r="F13" s="94"/>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5" t="s">
        <v>49</v>
      </c>
      <c r="D15" s="96"/>
      <c r="E15" s="96"/>
      <c r="F15" s="97"/>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8" t="str">
        <f>CONCATENATE(H21,"_",I21,"_",J21,"_",K45)</f>
        <v>LE_07_04_REC10</v>
      </c>
      <c r="E17" s="99"/>
      <c r="F17" s="100"/>
      <c r="J17" s="22">
        <v>14</v>
      </c>
      <c r="K17" s="22">
        <v>14</v>
      </c>
    </row>
    <row r="18" spans="1:11" ht="79.5" thickBot="1" x14ac:dyDescent="0.3">
      <c r="A18" s="33" t="s">
        <v>48</v>
      </c>
      <c r="B18" s="31"/>
      <c r="C18" s="59" t="s">
        <v>120</v>
      </c>
      <c r="D18" s="90" t="str">
        <f>CONCATENATE("SolicitudGrafica_",D17,".xls")</f>
        <v>SolicitudGrafica_LE_07_04_REC10.xls</v>
      </c>
      <c r="E18" s="90"/>
      <c r="F18" s="91"/>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7" t="s">
        <v>56</v>
      </c>
      <c r="B1" s="107" t="s">
        <v>149</v>
      </c>
      <c r="C1" s="107" t="s">
        <v>63</v>
      </c>
      <c r="D1" s="107" t="s">
        <v>64</v>
      </c>
      <c r="E1" s="107" t="s">
        <v>5</v>
      </c>
      <c r="F1" s="107" t="s">
        <v>65</v>
      </c>
      <c r="G1" s="107" t="s">
        <v>66</v>
      </c>
      <c r="H1" s="106" t="s">
        <v>68</v>
      </c>
      <c r="I1" s="106"/>
    </row>
    <row r="2" spans="1:10" x14ac:dyDescent="0.25">
      <c r="A2" s="107"/>
      <c r="B2" s="107"/>
      <c r="C2" s="107"/>
      <c r="D2" s="107"/>
      <c r="E2" s="107"/>
      <c r="F2" s="107"/>
      <c r="G2" s="107"/>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2"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6" customFormat="1" ht="14.65" customHeight="1" x14ac:dyDescent="0.25">
      <c r="A15" s="74" t="s">
        <v>96</v>
      </c>
      <c r="B15" s="74"/>
      <c r="C15" s="74" t="s">
        <v>97</v>
      </c>
      <c r="D15" s="75" t="s">
        <v>98</v>
      </c>
      <c r="E15" s="74" t="s">
        <v>93</v>
      </c>
      <c r="F15" s="74" t="s">
        <v>117</v>
      </c>
      <c r="G15" s="74"/>
      <c r="H15" s="75" t="s">
        <v>122</v>
      </c>
      <c r="I15" s="74"/>
      <c r="J15" s="76"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1"/>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1"/>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diego m.</cp:lastModifiedBy>
  <dcterms:created xsi:type="dcterms:W3CDTF">2014-07-01T23:43:25Z</dcterms:created>
  <dcterms:modified xsi:type="dcterms:W3CDTF">2015-12-07T02:40:38Z</dcterms:modified>
</cp:coreProperties>
</file>